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2" windowWidth="22980" windowHeight="9288"/>
  </bookViews>
  <sheets>
    <sheet name="Приложение 7" sheetId="4" r:id="rId1"/>
    <sheet name="Приложение 8" sheetId="1" r:id="rId2"/>
    <sheet name="Приложение 9" sheetId="2" r:id="rId3"/>
    <sheet name="расчет эфф-ти исп. ср-в" sheetId="3" r:id="rId4"/>
    <sheet name="Расчет степени дост.цел.показ" sheetId="5" r:id="rId5"/>
  </sheets>
  <definedNames>
    <definedName name="_xlnm._FilterDatabase" localSheetId="1" hidden="1">'Приложение 8'!$B$9:$M$77</definedName>
    <definedName name="_xlnm._FilterDatabase" localSheetId="3" hidden="1">'расчет эфф-ти исп. ср-в'!$B$7:$M$75</definedName>
    <definedName name="_xlnm.Print_Area" localSheetId="0">'Приложение 7'!$A$1:$I$29</definedName>
    <definedName name="_xlnm.Print_Area" localSheetId="1">'Приложение 8'!$A$1:$N$77</definedName>
    <definedName name="_xlnm.Print_Area" localSheetId="2">'Приложение 9'!$A$1:$D$19</definedName>
    <definedName name="_xlnm.Print_Area" localSheetId="4">'Расчет степени дост.цел.показ'!$A$1:$I$27</definedName>
    <definedName name="_xlnm.Print_Area" localSheetId="3">'расчет эфф-ти исп. ср-в'!$A$1:$S$75</definedName>
  </definedNames>
  <calcPr calcId="145621"/>
</workbook>
</file>

<file path=xl/calcChain.xml><?xml version="1.0" encoding="utf-8"?>
<calcChain xmlns="http://schemas.openxmlformats.org/spreadsheetml/2006/main">
  <c r="I9" i="5" l="1"/>
  <c r="E13" i="2" l="1"/>
  <c r="E15" i="2"/>
  <c r="E16" i="2"/>
  <c r="E18" i="2"/>
  <c r="E19" i="2" l="1"/>
  <c r="I11" i="5" l="1"/>
  <c r="I12" i="5"/>
  <c r="I13" i="5"/>
  <c r="I15" i="5"/>
  <c r="I16" i="5"/>
  <c r="I17" i="5"/>
  <c r="I18" i="5"/>
  <c r="I19" i="5"/>
  <c r="I20" i="5"/>
  <c r="I21" i="5"/>
  <c r="I22" i="5"/>
  <c r="I23" i="5"/>
  <c r="I10" i="5"/>
  <c r="H24" i="5"/>
  <c r="H26" i="4"/>
  <c r="Q72" i="3" l="1"/>
  <c r="Q73" i="3"/>
  <c r="Q71" i="3"/>
  <c r="Q11" i="3" s="1"/>
  <c r="O39" i="3"/>
  <c r="O40" i="3"/>
  <c r="O41" i="3"/>
  <c r="O44" i="3"/>
  <c r="O46" i="3"/>
  <c r="O48" i="3"/>
  <c r="O49" i="3"/>
  <c r="O51" i="3"/>
  <c r="O52" i="3"/>
  <c r="O54" i="3"/>
  <c r="O56" i="3"/>
  <c r="O57" i="3"/>
  <c r="O58" i="3"/>
  <c r="O59" i="3"/>
  <c r="O62" i="3"/>
  <c r="O63" i="3"/>
  <c r="O65" i="3"/>
  <c r="O68" i="3"/>
  <c r="O70" i="3"/>
  <c r="O75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3" i="3"/>
  <c r="O34" i="3"/>
  <c r="O35" i="3"/>
  <c r="O36" i="3"/>
  <c r="O37" i="3"/>
  <c r="M75" i="3"/>
  <c r="N75" i="3" s="1"/>
  <c r="H75" i="3"/>
  <c r="L74" i="3"/>
  <c r="K74" i="3"/>
  <c r="J74" i="3"/>
  <c r="I74" i="3"/>
  <c r="G74" i="3"/>
  <c r="F74" i="3"/>
  <c r="E74" i="3"/>
  <c r="D74" i="3"/>
  <c r="M73" i="3"/>
  <c r="H73" i="3"/>
  <c r="M72" i="3"/>
  <c r="H72" i="3"/>
  <c r="M71" i="3"/>
  <c r="H71" i="3"/>
  <c r="M70" i="3"/>
  <c r="H70" i="3"/>
  <c r="L69" i="3"/>
  <c r="K69" i="3"/>
  <c r="J69" i="3"/>
  <c r="I69" i="3"/>
  <c r="G69" i="3"/>
  <c r="F69" i="3"/>
  <c r="E69" i="3"/>
  <c r="D69" i="3"/>
  <c r="M68" i="3"/>
  <c r="H68" i="3"/>
  <c r="J67" i="3"/>
  <c r="P67" i="3" s="1"/>
  <c r="I67" i="3"/>
  <c r="D67" i="3"/>
  <c r="H67" i="3" s="1"/>
  <c r="L66" i="3"/>
  <c r="K66" i="3"/>
  <c r="J66" i="3"/>
  <c r="I66" i="3"/>
  <c r="G66" i="3"/>
  <c r="F66" i="3"/>
  <c r="E66" i="3"/>
  <c r="D66" i="3"/>
  <c r="M65" i="3"/>
  <c r="H65" i="3"/>
  <c r="I64" i="3"/>
  <c r="M64" i="3" s="1"/>
  <c r="N64" i="3" s="1"/>
  <c r="D64" i="3"/>
  <c r="H64" i="3" s="1"/>
  <c r="M63" i="3"/>
  <c r="N63" i="3" s="1"/>
  <c r="H63" i="3"/>
  <c r="M62" i="3"/>
  <c r="N62" i="3" s="1"/>
  <c r="H62" i="3"/>
  <c r="M61" i="3"/>
  <c r="I61" i="3"/>
  <c r="H61" i="3"/>
  <c r="D61" i="3"/>
  <c r="I60" i="3"/>
  <c r="M60" i="3" s="1"/>
  <c r="N60" i="3" s="1"/>
  <c r="D60" i="3"/>
  <c r="H60" i="3" s="1"/>
  <c r="M59" i="3"/>
  <c r="N59" i="3" s="1"/>
  <c r="H59" i="3"/>
  <c r="M58" i="3"/>
  <c r="S58" i="3" s="1"/>
  <c r="H58" i="3"/>
  <c r="M57" i="3"/>
  <c r="N57" i="3" s="1"/>
  <c r="H57" i="3"/>
  <c r="M56" i="3"/>
  <c r="S56" i="3" s="1"/>
  <c r="H56" i="3"/>
  <c r="L55" i="3"/>
  <c r="K55" i="3"/>
  <c r="J55" i="3"/>
  <c r="I55" i="3"/>
  <c r="G55" i="3"/>
  <c r="F55" i="3"/>
  <c r="E55" i="3"/>
  <c r="D55" i="3"/>
  <c r="M54" i="3"/>
  <c r="N54" i="3" s="1"/>
  <c r="H54" i="3"/>
  <c r="M53" i="3"/>
  <c r="I53" i="3"/>
  <c r="H53" i="3"/>
  <c r="D53" i="3"/>
  <c r="M52" i="3"/>
  <c r="S52" i="3" s="1"/>
  <c r="H52" i="3"/>
  <c r="M51" i="3"/>
  <c r="N51" i="3" s="1"/>
  <c r="H51" i="3"/>
  <c r="I50" i="3"/>
  <c r="M50" i="3" s="1"/>
  <c r="N50" i="3" s="1"/>
  <c r="D50" i="3"/>
  <c r="H50" i="3" s="1"/>
  <c r="M49" i="3"/>
  <c r="N49" i="3" s="1"/>
  <c r="H49" i="3"/>
  <c r="M48" i="3"/>
  <c r="S48" i="3" s="1"/>
  <c r="H48" i="3"/>
  <c r="I47" i="3"/>
  <c r="M47" i="3" s="1"/>
  <c r="N47" i="3" s="1"/>
  <c r="D47" i="3"/>
  <c r="H47" i="3" s="1"/>
  <c r="M46" i="3"/>
  <c r="N46" i="3" s="1"/>
  <c r="H46" i="3"/>
  <c r="I45" i="3"/>
  <c r="M45" i="3" s="1"/>
  <c r="N45" i="3" s="1"/>
  <c r="D45" i="3"/>
  <c r="H45" i="3" s="1"/>
  <c r="M44" i="3"/>
  <c r="N44" i="3" s="1"/>
  <c r="H44" i="3"/>
  <c r="I43" i="3"/>
  <c r="M43" i="3" s="1"/>
  <c r="N43" i="3" s="1"/>
  <c r="D43" i="3"/>
  <c r="H43" i="3" s="1"/>
  <c r="M41" i="3"/>
  <c r="S41" i="3" s="1"/>
  <c r="H41" i="3"/>
  <c r="M40" i="3"/>
  <c r="N40" i="3" s="1"/>
  <c r="H40" i="3"/>
  <c r="M39" i="3"/>
  <c r="S39" i="3" s="1"/>
  <c r="H39" i="3"/>
  <c r="L38" i="3"/>
  <c r="K38" i="3"/>
  <c r="J38" i="3"/>
  <c r="G38" i="3"/>
  <c r="F38" i="3"/>
  <c r="E38" i="3"/>
  <c r="M37" i="3"/>
  <c r="S37" i="3" s="1"/>
  <c r="H37" i="3"/>
  <c r="M36" i="3"/>
  <c r="N36" i="3" s="1"/>
  <c r="H36" i="3"/>
  <c r="M35" i="3"/>
  <c r="S35" i="3" s="1"/>
  <c r="H35" i="3"/>
  <c r="M34" i="3"/>
  <c r="N34" i="3" s="1"/>
  <c r="H34" i="3"/>
  <c r="M33" i="3"/>
  <c r="S33" i="3" s="1"/>
  <c r="H33" i="3"/>
  <c r="M32" i="3"/>
  <c r="N32" i="3" s="1"/>
  <c r="D32" i="3"/>
  <c r="H32" i="3" s="1"/>
  <c r="M31" i="3"/>
  <c r="N31" i="3" s="1"/>
  <c r="H31" i="3"/>
  <c r="M30" i="3"/>
  <c r="S30" i="3" s="1"/>
  <c r="H30" i="3"/>
  <c r="M29" i="3"/>
  <c r="N29" i="3" s="1"/>
  <c r="H29" i="3"/>
  <c r="M28" i="3"/>
  <c r="S28" i="3" s="1"/>
  <c r="H28" i="3"/>
  <c r="M27" i="3"/>
  <c r="N27" i="3" s="1"/>
  <c r="H27" i="3"/>
  <c r="M26" i="3"/>
  <c r="S26" i="3" s="1"/>
  <c r="H26" i="3"/>
  <c r="M25" i="3"/>
  <c r="N25" i="3" s="1"/>
  <c r="H25" i="3"/>
  <c r="M24" i="3"/>
  <c r="S24" i="3" s="1"/>
  <c r="H24" i="3"/>
  <c r="M23" i="3"/>
  <c r="N23" i="3" s="1"/>
  <c r="H23" i="3"/>
  <c r="M22" i="3"/>
  <c r="S22" i="3" s="1"/>
  <c r="H22" i="3"/>
  <c r="M21" i="3"/>
  <c r="N21" i="3" s="1"/>
  <c r="D21" i="3"/>
  <c r="H21" i="3" s="1"/>
  <c r="M20" i="3"/>
  <c r="N20" i="3" s="1"/>
  <c r="H20" i="3"/>
  <c r="M19" i="3"/>
  <c r="S19" i="3" s="1"/>
  <c r="H19" i="3"/>
  <c r="M18" i="3"/>
  <c r="N18" i="3" s="1"/>
  <c r="H18" i="3"/>
  <c r="M17" i="3"/>
  <c r="S17" i="3" s="1"/>
  <c r="H17" i="3"/>
  <c r="M16" i="3"/>
  <c r="N16" i="3" s="1"/>
  <c r="D16" i="3"/>
  <c r="H16" i="3" s="1"/>
  <c r="I15" i="3"/>
  <c r="M15" i="3" s="1"/>
  <c r="S15" i="3" s="1"/>
  <c r="D15" i="3"/>
  <c r="H15" i="3" s="1"/>
  <c r="L14" i="3"/>
  <c r="L12" i="3" s="1"/>
  <c r="L11" i="3" s="1"/>
  <c r="K14" i="3"/>
  <c r="J14" i="3"/>
  <c r="J12" i="3" s="1"/>
  <c r="J11" i="3" s="1"/>
  <c r="G14" i="3"/>
  <c r="G12" i="3" s="1"/>
  <c r="F14" i="3"/>
  <c r="E14" i="3"/>
  <c r="E12" i="3" s="1"/>
  <c r="D14" i="3"/>
  <c r="L13" i="3"/>
  <c r="K13" i="3"/>
  <c r="J13" i="3"/>
  <c r="I13" i="3"/>
  <c r="G13" i="3"/>
  <c r="F13" i="3"/>
  <c r="E13" i="3"/>
  <c r="D13" i="3"/>
  <c r="K12" i="3"/>
  <c r="F12" i="3"/>
  <c r="K11" i="3"/>
  <c r="F11" i="3"/>
  <c r="F71" i="1"/>
  <c r="N65" i="3" l="1"/>
  <c r="E11" i="3"/>
  <c r="G11" i="3"/>
  <c r="O53" i="3"/>
  <c r="O55" i="3"/>
  <c r="O61" i="3"/>
  <c r="O66" i="3"/>
  <c r="O67" i="3"/>
  <c r="O13" i="3" s="1"/>
  <c r="O69" i="3"/>
  <c r="Q69" i="3"/>
  <c r="O74" i="3"/>
  <c r="S53" i="3"/>
  <c r="S61" i="3"/>
  <c r="P66" i="3"/>
  <c r="N68" i="3"/>
  <c r="N70" i="3"/>
  <c r="N71" i="3"/>
  <c r="N72" i="3"/>
  <c r="N73" i="3"/>
  <c r="P13" i="3"/>
  <c r="P11" i="3"/>
  <c r="I14" i="3"/>
  <c r="O14" i="3" s="1"/>
  <c r="N15" i="3"/>
  <c r="O32" i="3"/>
  <c r="O21" i="3"/>
  <c r="O16" i="3"/>
  <c r="S72" i="3"/>
  <c r="S70" i="3"/>
  <c r="S68" i="3"/>
  <c r="S65" i="3"/>
  <c r="S64" i="3"/>
  <c r="S63" i="3"/>
  <c r="S62" i="3"/>
  <c r="S60" i="3"/>
  <c r="S59" i="3"/>
  <c r="S57" i="3"/>
  <c r="S54" i="3"/>
  <c r="S51" i="3"/>
  <c r="S50" i="3"/>
  <c r="S49" i="3"/>
  <c r="S47" i="3"/>
  <c r="S46" i="3"/>
  <c r="S45" i="3"/>
  <c r="S44" i="3"/>
  <c r="S43" i="3"/>
  <c r="S40" i="3"/>
  <c r="Q12" i="3"/>
  <c r="O15" i="3"/>
  <c r="S36" i="3"/>
  <c r="S34" i="3"/>
  <c r="S32" i="3"/>
  <c r="S31" i="3"/>
  <c r="S29" i="3"/>
  <c r="S27" i="3"/>
  <c r="S25" i="3"/>
  <c r="S23" i="3"/>
  <c r="S21" i="3"/>
  <c r="S20" i="3"/>
  <c r="S18" i="3"/>
  <c r="S16" i="3"/>
  <c r="S75" i="3"/>
  <c r="S73" i="3"/>
  <c r="S71" i="3"/>
  <c r="O64" i="3"/>
  <c r="O60" i="3"/>
  <c r="O50" i="3"/>
  <c r="O47" i="3"/>
  <c r="O45" i="3"/>
  <c r="O43" i="3"/>
  <c r="H13" i="3"/>
  <c r="M13" i="3"/>
  <c r="H14" i="3"/>
  <c r="M14" i="3"/>
  <c r="N17" i="3"/>
  <c r="N19" i="3"/>
  <c r="N22" i="3"/>
  <c r="N24" i="3"/>
  <c r="N26" i="3"/>
  <c r="N28" i="3"/>
  <c r="N30" i="3"/>
  <c r="N33" i="3"/>
  <c r="N35" i="3"/>
  <c r="N37" i="3"/>
  <c r="N39" i="3"/>
  <c r="N41" i="3"/>
  <c r="N48" i="3"/>
  <c r="N52" i="3"/>
  <c r="M55" i="3"/>
  <c r="N56" i="3"/>
  <c r="N58" i="3"/>
  <c r="M67" i="3"/>
  <c r="N53" i="3"/>
  <c r="H55" i="3"/>
  <c r="N61" i="3"/>
  <c r="H66" i="3"/>
  <c r="M66" i="3"/>
  <c r="H69" i="3"/>
  <c r="N69" i="3" s="1"/>
  <c r="M69" i="3"/>
  <c r="H74" i="3"/>
  <c r="M74" i="3"/>
  <c r="N13" i="3"/>
  <c r="N55" i="3"/>
  <c r="D42" i="3"/>
  <c r="I42" i="3"/>
  <c r="N14" i="3" l="1"/>
  <c r="S11" i="3"/>
  <c r="S12" i="3"/>
  <c r="S74" i="3"/>
  <c r="S69" i="3"/>
  <c r="S55" i="3"/>
  <c r="N66" i="3"/>
  <c r="S66" i="3"/>
  <c r="O42" i="3"/>
  <c r="O11" i="3" s="1"/>
  <c r="N74" i="3"/>
  <c r="N67" i="3"/>
  <c r="S67" i="3"/>
  <c r="S13" i="3" s="1"/>
  <c r="S14" i="3"/>
  <c r="D38" i="3"/>
  <c r="H42" i="3"/>
  <c r="M42" i="3"/>
  <c r="I38" i="3"/>
  <c r="O38" i="3" s="1"/>
  <c r="J71" i="1"/>
  <c r="K71" i="1"/>
  <c r="L71" i="1"/>
  <c r="E71" i="1"/>
  <c r="G71" i="1"/>
  <c r="J76" i="1"/>
  <c r="K76" i="1"/>
  <c r="L76" i="1"/>
  <c r="L14" i="1" s="1"/>
  <c r="E76" i="1"/>
  <c r="F76" i="1"/>
  <c r="F14" i="1" s="1"/>
  <c r="G76" i="1"/>
  <c r="K68" i="1"/>
  <c r="L68" i="1"/>
  <c r="L15" i="1" s="1"/>
  <c r="E68" i="1"/>
  <c r="E15" i="1" s="1"/>
  <c r="F68" i="1"/>
  <c r="F15" i="1" s="1"/>
  <c r="G68" i="1"/>
  <c r="J16" i="1"/>
  <c r="K16" i="1"/>
  <c r="L16" i="1"/>
  <c r="E16" i="1"/>
  <c r="F16" i="1"/>
  <c r="G16" i="1"/>
  <c r="J57" i="1"/>
  <c r="K57" i="1"/>
  <c r="L57" i="1"/>
  <c r="E57" i="1"/>
  <c r="F57" i="1"/>
  <c r="G57" i="1"/>
  <c r="J40" i="1"/>
  <c r="K40" i="1"/>
  <c r="L40" i="1"/>
  <c r="E40" i="1"/>
  <c r="F40" i="1"/>
  <c r="G40" i="1"/>
  <c r="I69" i="1"/>
  <c r="J69" i="1"/>
  <c r="J68" i="1" s="1"/>
  <c r="J15" i="1" s="1"/>
  <c r="D69" i="1"/>
  <c r="K15" i="1"/>
  <c r="J14" i="1"/>
  <c r="G14" i="1"/>
  <c r="G15" i="1"/>
  <c r="M77" i="1"/>
  <c r="M75" i="1"/>
  <c r="M74" i="1"/>
  <c r="M73" i="1"/>
  <c r="M72" i="1"/>
  <c r="M70" i="1"/>
  <c r="M67" i="1"/>
  <c r="M65" i="1"/>
  <c r="M64" i="1"/>
  <c r="M61" i="1"/>
  <c r="M60" i="1"/>
  <c r="M59" i="1"/>
  <c r="M58" i="1"/>
  <c r="M56" i="1"/>
  <c r="M54" i="1"/>
  <c r="M53" i="1"/>
  <c r="M51" i="1"/>
  <c r="M50" i="1"/>
  <c r="M48" i="1"/>
  <c r="M46" i="1"/>
  <c r="M43" i="1"/>
  <c r="M42" i="1"/>
  <c r="M41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H19" i="1"/>
  <c r="O19" i="1" s="1"/>
  <c r="H20" i="1"/>
  <c r="H21" i="1"/>
  <c r="O21" i="1" s="1"/>
  <c r="H22" i="1"/>
  <c r="H24" i="1"/>
  <c r="H25" i="1"/>
  <c r="O25" i="1" s="1"/>
  <c r="H26" i="1"/>
  <c r="H27" i="1"/>
  <c r="O27" i="1" s="1"/>
  <c r="H28" i="1"/>
  <c r="H29" i="1"/>
  <c r="O29" i="1" s="1"/>
  <c r="H30" i="1"/>
  <c r="H31" i="1"/>
  <c r="H32" i="1"/>
  <c r="H33" i="1"/>
  <c r="O33" i="1" s="1"/>
  <c r="H35" i="1"/>
  <c r="O35" i="1" s="1"/>
  <c r="H36" i="1"/>
  <c r="H37" i="1"/>
  <c r="O37" i="1" s="1"/>
  <c r="H38" i="1"/>
  <c r="H39" i="1"/>
  <c r="O39" i="1" s="1"/>
  <c r="H41" i="1"/>
  <c r="O41" i="1" s="1"/>
  <c r="H42" i="1"/>
  <c r="O42" i="1" s="1"/>
  <c r="H43" i="1"/>
  <c r="O43" i="1" s="1"/>
  <c r="H46" i="1"/>
  <c r="O46" i="1" s="1"/>
  <c r="H48" i="1"/>
  <c r="O48" i="1" s="1"/>
  <c r="H50" i="1"/>
  <c r="O50" i="1" s="1"/>
  <c r="H51" i="1"/>
  <c r="O51" i="1" s="1"/>
  <c r="H53" i="1"/>
  <c r="O53" i="1" s="1"/>
  <c r="H54" i="1"/>
  <c r="O54" i="1" s="1"/>
  <c r="H56" i="1"/>
  <c r="O56" i="1" s="1"/>
  <c r="H58" i="1"/>
  <c r="O58" i="1" s="1"/>
  <c r="H59" i="1"/>
  <c r="O59" i="1" s="1"/>
  <c r="H60" i="1"/>
  <c r="O60" i="1" s="1"/>
  <c r="H61" i="1"/>
  <c r="O61" i="1" s="1"/>
  <c r="H64" i="1"/>
  <c r="O64" i="1" s="1"/>
  <c r="H65" i="1"/>
  <c r="O65" i="1" s="1"/>
  <c r="H67" i="1"/>
  <c r="O67" i="1" s="1"/>
  <c r="H69" i="1"/>
  <c r="H70" i="1"/>
  <c r="O70" i="1" s="1"/>
  <c r="H72" i="1"/>
  <c r="O72" i="1" s="1"/>
  <c r="H73" i="1"/>
  <c r="O73" i="1" s="1"/>
  <c r="H74" i="1"/>
  <c r="H75" i="1"/>
  <c r="H77" i="1"/>
  <c r="O77" i="1" s="1"/>
  <c r="O31" i="1" l="1"/>
  <c r="M69" i="1"/>
  <c r="O69" i="1" s="1"/>
  <c r="N41" i="1"/>
  <c r="N43" i="1"/>
  <c r="N51" i="1"/>
  <c r="N70" i="1"/>
  <c r="N53" i="1"/>
  <c r="N77" i="1"/>
  <c r="N35" i="1"/>
  <c r="N37" i="1"/>
  <c r="N39" i="1"/>
  <c r="N42" i="1"/>
  <c r="N56" i="1"/>
  <c r="N59" i="1"/>
  <c r="N61" i="1"/>
  <c r="N65" i="1"/>
  <c r="N72" i="1"/>
  <c r="E14" i="1"/>
  <c r="K14" i="1"/>
  <c r="K13" i="1" s="1"/>
  <c r="D16" i="2" s="1"/>
  <c r="N20" i="1"/>
  <c r="N22" i="1"/>
  <c r="N24" i="1"/>
  <c r="N26" i="1"/>
  <c r="N28" i="1"/>
  <c r="N30" i="1"/>
  <c r="N32" i="1"/>
  <c r="N36" i="1"/>
  <c r="N38" i="1"/>
  <c r="N67" i="1"/>
  <c r="N46" i="1"/>
  <c r="N50" i="1"/>
  <c r="N74" i="1"/>
  <c r="O74" i="1"/>
  <c r="N48" i="1"/>
  <c r="N54" i="1"/>
  <c r="N58" i="1"/>
  <c r="N60" i="1"/>
  <c r="N64" i="1"/>
  <c r="N33" i="1"/>
  <c r="N31" i="1"/>
  <c r="N29" i="1"/>
  <c r="N27" i="1"/>
  <c r="N25" i="1"/>
  <c r="N21" i="1"/>
  <c r="N19" i="1"/>
  <c r="J13" i="1"/>
  <c r="D18" i="2" s="1"/>
  <c r="L13" i="1"/>
  <c r="D17" i="2" s="1"/>
  <c r="N75" i="1"/>
  <c r="O75" i="1"/>
  <c r="O38" i="1"/>
  <c r="O36" i="1"/>
  <c r="O32" i="1"/>
  <c r="O30" i="1"/>
  <c r="O28" i="1"/>
  <c r="O26" i="1"/>
  <c r="O24" i="1"/>
  <c r="O22" i="1"/>
  <c r="O20" i="1"/>
  <c r="O12" i="3"/>
  <c r="N42" i="3"/>
  <c r="S42" i="3"/>
  <c r="I12" i="3"/>
  <c r="M38" i="3"/>
  <c r="D12" i="3"/>
  <c r="H38" i="3"/>
  <c r="F13" i="1"/>
  <c r="C16" i="2" s="1"/>
  <c r="G13" i="1"/>
  <c r="C17" i="2" s="1"/>
  <c r="E13" i="1"/>
  <c r="C18" i="2" s="1"/>
  <c r="N73" i="1"/>
  <c r="I76" i="1"/>
  <c r="M76" i="1" s="1"/>
  <c r="D76" i="1"/>
  <c r="H76" i="1" s="1"/>
  <c r="I71" i="1"/>
  <c r="D71" i="1"/>
  <c r="I68" i="1"/>
  <c r="D68" i="1"/>
  <c r="I66" i="1"/>
  <c r="M66" i="1" s="1"/>
  <c r="D66" i="1"/>
  <c r="H66" i="1" s="1"/>
  <c r="I63" i="1"/>
  <c r="D63" i="1"/>
  <c r="H63" i="1" s="1"/>
  <c r="I57" i="1"/>
  <c r="M57" i="1" s="1"/>
  <c r="D57" i="1"/>
  <c r="H57" i="1" s="1"/>
  <c r="I55" i="1"/>
  <c r="M55" i="1" s="1"/>
  <c r="D55" i="1"/>
  <c r="H55" i="1" s="1"/>
  <c r="I52" i="1"/>
  <c r="M52" i="1" s="1"/>
  <c r="D52" i="1"/>
  <c r="H52" i="1" s="1"/>
  <c r="I49" i="1"/>
  <c r="M49" i="1" s="1"/>
  <c r="D49" i="1"/>
  <c r="H49" i="1" s="1"/>
  <c r="I47" i="1"/>
  <c r="M47" i="1" s="1"/>
  <c r="D47" i="1"/>
  <c r="H47" i="1" s="1"/>
  <c r="I45" i="1"/>
  <c r="M45" i="1" s="1"/>
  <c r="D45" i="1"/>
  <c r="H45" i="1" s="1"/>
  <c r="I44" i="1"/>
  <c r="M44" i="1" s="1"/>
  <c r="D44" i="1"/>
  <c r="H44" i="1" s="1"/>
  <c r="I40" i="1"/>
  <c r="M40" i="1" s="1"/>
  <c r="D40" i="1"/>
  <c r="H40" i="1" s="1"/>
  <c r="D34" i="1"/>
  <c r="H34" i="1" s="1"/>
  <c r="O34" i="1" s="1"/>
  <c r="D23" i="1"/>
  <c r="H23" i="1" s="1"/>
  <c r="D18" i="1"/>
  <c r="H18" i="1" s="1"/>
  <c r="O18" i="1" s="1"/>
  <c r="I17" i="1"/>
  <c r="M17" i="1" s="1"/>
  <c r="N69" i="1" l="1"/>
  <c r="O40" i="1"/>
  <c r="O44" i="1"/>
  <c r="O45" i="1"/>
  <c r="O47" i="1"/>
  <c r="O49" i="1"/>
  <c r="O52" i="1"/>
  <c r="O55" i="1"/>
  <c r="D62" i="1"/>
  <c r="H62" i="1" s="1"/>
  <c r="N66" i="1"/>
  <c r="N18" i="1"/>
  <c r="N40" i="1"/>
  <c r="O23" i="1"/>
  <c r="N23" i="1"/>
  <c r="N57" i="1"/>
  <c r="O57" i="1"/>
  <c r="I62" i="1"/>
  <c r="M62" i="1" s="1"/>
  <c r="N62" i="1" s="1"/>
  <c r="M63" i="1"/>
  <c r="N63" i="1" s="1"/>
  <c r="D17" i="1"/>
  <c r="N44" i="1"/>
  <c r="N45" i="1"/>
  <c r="N47" i="1"/>
  <c r="N49" i="1"/>
  <c r="N52" i="1"/>
  <c r="N55" i="1"/>
  <c r="O63" i="1"/>
  <c r="O66" i="1"/>
  <c r="N76" i="1"/>
  <c r="O76" i="1"/>
  <c r="S38" i="3"/>
  <c r="N38" i="3"/>
  <c r="D11" i="3"/>
  <c r="H11" i="3" s="1"/>
  <c r="H12" i="3"/>
  <c r="I11" i="3"/>
  <c r="M11" i="3" s="1"/>
  <c r="M12" i="3"/>
  <c r="N12" i="3" s="1"/>
  <c r="I16" i="1"/>
  <c r="M16" i="1" s="1"/>
  <c r="I15" i="1"/>
  <c r="M15" i="1" s="1"/>
  <c r="M68" i="1"/>
  <c r="D15" i="1"/>
  <c r="H15" i="1" s="1"/>
  <c r="H68" i="1"/>
  <c r="M71" i="1"/>
  <c r="H71" i="1"/>
  <c r="O71" i="1" l="1"/>
  <c r="I14" i="1"/>
  <c r="M14" i="1" s="1"/>
  <c r="O62" i="1"/>
  <c r="N15" i="1"/>
  <c r="O15" i="1"/>
  <c r="N68" i="1"/>
  <c r="O68" i="1"/>
  <c r="D16" i="1"/>
  <c r="H17" i="1"/>
  <c r="N11" i="3"/>
  <c r="N71" i="1"/>
  <c r="I13" i="1" l="1"/>
  <c r="M13" i="1"/>
  <c r="D15" i="2"/>
  <c r="D13" i="2" s="1"/>
  <c r="H16" i="1"/>
  <c r="D14" i="1"/>
  <c r="O17" i="1"/>
  <c r="N17" i="1"/>
  <c r="D13" i="1" l="1"/>
  <c r="H14" i="1"/>
  <c r="O16" i="1"/>
  <c r="N16" i="1"/>
  <c r="N14" i="1" l="1"/>
  <c r="O14" i="1"/>
  <c r="H13" i="1"/>
  <c r="C15" i="2"/>
  <c r="C13" i="2" s="1"/>
  <c r="N13" i="1" l="1"/>
  <c r="O13" i="1"/>
</calcChain>
</file>

<file path=xl/sharedStrings.xml><?xml version="1.0" encoding="utf-8"?>
<sst xmlns="http://schemas.openxmlformats.org/spreadsheetml/2006/main" count="614" uniqueCount="247">
  <si>
    <t>«Развитие сферы культуры Пермского муниципального района на 2016-2020 годы»</t>
  </si>
  <si>
    <t>за  2016 год</t>
  </si>
  <si>
    <t>№ п/п</t>
  </si>
  <si>
    <t>Наименование муниципальной программы, мероприятий</t>
  </si>
  <si>
    <t>Ответсвенный исполнитель</t>
  </si>
  <si>
    <t>Внебюджетные источники</t>
  </si>
  <si>
    <t>1.</t>
  </si>
  <si>
    <t>Основное мероприятие: организация и проведение культурно-массовых мероприятий в области культурно-досуговой деятельности и библиотечного дела</t>
  </si>
  <si>
    <t>1.1.</t>
  </si>
  <si>
    <t>Мероприятия по организации и проведению творческих фестивалей, конкурсов, выставок, значимых мероприятий районного уровня:</t>
  </si>
  <si>
    <t>1.1.1.</t>
  </si>
  <si>
    <t xml:space="preserve"> Открытый районный конкурс исполнителей эстрадной песни «Новые имена»</t>
  </si>
  <si>
    <t>1.1.2.</t>
  </si>
  <si>
    <t>Районное мероприятие, посвященное Дню работников культуры</t>
  </si>
  <si>
    <t>1.1.3.</t>
  </si>
  <si>
    <t>Районный конкурс «Учитель года»</t>
  </si>
  <si>
    <t>1.1.4.</t>
  </si>
  <si>
    <t>Мероприятие, посвященное Празднику Весны и Труда</t>
  </si>
  <si>
    <t>1.1.5.</t>
  </si>
  <si>
    <t xml:space="preserve"> Районный фестиваль хоров ветеранов «Какие наши годы»</t>
  </si>
  <si>
    <t>1.1.6.</t>
  </si>
  <si>
    <t>Районное мероприятие «День призывника»</t>
  </si>
  <si>
    <t>1.1.7.</t>
  </si>
  <si>
    <t>Муниципальный фестиваль  искусств детей и юношества  им. Д. Кабалевского «Наш Пермский край»</t>
  </si>
  <si>
    <t>1.1.8.</t>
  </si>
  <si>
    <t>Районный сельский Сабантуй</t>
  </si>
  <si>
    <t>1.1.8.1.</t>
  </si>
  <si>
    <t>Участие в национальном празднике "Пермский краевой сельский Сабантуй"  представителей Пермского муниципального района</t>
  </si>
  <si>
    <t>1.1.9.</t>
  </si>
  <si>
    <t>Районный молодежный фестиваль «Уральские зори»</t>
  </si>
  <si>
    <t>1.1.10.</t>
  </si>
  <si>
    <t>Районный конкурс «Краса Прикамья»</t>
  </si>
  <si>
    <t>1.1.11.</t>
  </si>
  <si>
    <t>Районный конкурс молодых семей «Созвездие семьи»</t>
  </si>
  <si>
    <t>1.1.12.</t>
  </si>
  <si>
    <t>Районный интеллектуальный конкурс для молодежи «Своя игра»</t>
  </si>
  <si>
    <t>1.1.13.</t>
  </si>
  <si>
    <t>Районный конкурс «А, ну-ка, бабушки! А, ну-ка, дедушки!»</t>
  </si>
  <si>
    <t>1.1.14.</t>
  </si>
  <si>
    <t>Районное мероприятие, посвященное Дню пожилого человека</t>
  </si>
  <si>
    <t>1.1.15.</t>
  </si>
  <si>
    <t>Районное мероприятие, посвященное Дню работников сельского хозяйства и перерабатывающей промышленности</t>
  </si>
  <si>
    <t>1.1.16.</t>
  </si>
  <si>
    <t>Районное мероприятие, посвященное Дню учителя</t>
  </si>
  <si>
    <t>1.1.17.</t>
  </si>
  <si>
    <t>Районный конкурс "Работа библиотек в новом формате"</t>
  </si>
  <si>
    <t>1.1.18.</t>
  </si>
  <si>
    <t>Районная акция по пропаганде здорового образа жизни «Я выбираю жизнь»</t>
  </si>
  <si>
    <t>1.1.19.</t>
  </si>
  <si>
    <t>Конкурс хоров родителей детских школ искусств "Хор-ДА!"</t>
  </si>
  <si>
    <t>1.1.20.</t>
  </si>
  <si>
    <t>Конкурс социальных и культурных проектов "Твое время"</t>
  </si>
  <si>
    <t>Фонд молодежных инициатив Пермского муниципального района</t>
  </si>
  <si>
    <t>1.1.21.</t>
  </si>
  <si>
    <t>Участие творческих коллективов изобразительного и декоративно-прикладного искусства в межрегиональной выставке-ярмарке народных промыслов и декоративно-прикладного искусства</t>
  </si>
  <si>
    <t>2.</t>
  </si>
  <si>
    <t>Основное мероприятие: Развитие системы художественного образования</t>
  </si>
  <si>
    <t>2.1.</t>
  </si>
  <si>
    <t>Предоставление муниципальных услуг по реализации дополнительных общеобразовательных предпрофессиональных программ и дополнительных общеобразовательных общеразвивающих программ</t>
  </si>
  <si>
    <t>2.2.</t>
  </si>
  <si>
    <t>Возмещение затрат образовательных организаций реализующих услуги по дополнительным предпрофессиональным и общеразвивающим программам</t>
  </si>
  <si>
    <t>2.3.</t>
  </si>
  <si>
    <t>Организация и проведение творческих мероприятий, рейтинговых конкурсов и фестивалей в области художественного образования для привлечения большего числа детей и молодежи в сферу художественного образования</t>
  </si>
  <si>
    <t>2.4.</t>
  </si>
  <si>
    <t>Приобретение музыкальных инструментов, мебели, оборудования и костюмов, используемых в учебном процессе для детских школ искусств Пермского муниципального района</t>
  </si>
  <si>
    <t>2.4.1.</t>
  </si>
  <si>
    <t>Приобретение музыкальных инструментов, концертных костюмов для ДШИ с.Гамово</t>
  </si>
  <si>
    <t>Костюмы концертные</t>
  </si>
  <si>
    <t>2.4.2.</t>
  </si>
  <si>
    <t>Приобретение музыкальных инструментов, концертных костюмов для ДШИ д.Кондратово</t>
  </si>
  <si>
    <t>2.4.3.</t>
  </si>
  <si>
    <t>Приобретение музыкальных инструментов, концертных костюмов для ДШИ с.Култаево</t>
  </si>
  <si>
    <t>Баян</t>
  </si>
  <si>
    <t>2.4.4.</t>
  </si>
  <si>
    <t>Приобретение музыкальных инструментов, мебели, концертных костюмов для ДШИ с.Лобаново</t>
  </si>
  <si>
    <t>Мебель</t>
  </si>
  <si>
    <t>2.4.5.</t>
  </si>
  <si>
    <t>Приобретение музыкальных инструментов, мебели, оргтехники, штор, костюмов концертных для ДШИ с. Усть-Качка</t>
  </si>
  <si>
    <t>3.</t>
  </si>
  <si>
    <t>Основное мероприятие: Сохранение, пополнение, популяризация музейного фонда и развитие музея</t>
  </si>
  <si>
    <t>3.1.</t>
  </si>
  <si>
    <t>Предоставление муниципальных услуг «Публичный показ музейных предметов, музейных коллекций»</t>
  </si>
  <si>
    <t>3.2.</t>
  </si>
  <si>
    <t>Создание новых экспозиций в музее истории Пермского района</t>
  </si>
  <si>
    <t>3.3.</t>
  </si>
  <si>
    <t>Создание виртуальных музейных туров и размещение в сети Интернет</t>
  </si>
  <si>
    <t>3.4.</t>
  </si>
  <si>
    <t>Организация и проведение массовых информационно-просветительских мероприятий и обменных межмузейных выставок</t>
  </si>
  <si>
    <t>4.</t>
  </si>
  <si>
    <t>Основное мероприятие: Приведение в нормативное состояние учреждений культуры и образовательных организаций в сфере культуры</t>
  </si>
  <si>
    <t>4.1.</t>
  </si>
  <si>
    <t>Проведение текущих ремонтов детских школ искусств Пермского муниципального района:</t>
  </si>
  <si>
    <t>МБУ ДО ДШИ с. Лобаново</t>
  </si>
  <si>
    <t>4.2.</t>
  </si>
  <si>
    <t>Проведение текущего ремонта в здании муниципального народного музея истории Пермского района</t>
  </si>
  <si>
    <t>4.3.</t>
  </si>
  <si>
    <t>Монтаж и пусконаладка автоматической пожарной, охранной сигнализации и системы видеонаблюдения в ДШИ Пермского муниципального района</t>
  </si>
  <si>
    <t>5.</t>
  </si>
  <si>
    <t>Основное мероприятие: Строительство, реконструкция объектов общественной инфраструктуры муниципального значения, приобретение объектов недвижимого имущества в имущественную собственность</t>
  </si>
  <si>
    <t>УКС</t>
  </si>
  <si>
    <t>5.1.</t>
  </si>
  <si>
    <t>Строительство Нижнемуллинского сельского дома культуры</t>
  </si>
  <si>
    <t>5.2.</t>
  </si>
  <si>
    <t>Проектирование объекта "Реконструкция здания интернета под детскую школу искусств в с. Култаево"</t>
  </si>
  <si>
    <t>6.</t>
  </si>
  <si>
    <t xml:space="preserve">Основное мероприятие: Социальное обеспечение работников бюджетной сферы </t>
  </si>
  <si>
    <t>6.1</t>
  </si>
  <si>
    <t>Обеспечение работников муниципальных учреждений культуры Пермского муниципального района путевками на санаторно-курортное лечение и оздоровление</t>
  </si>
  <si>
    <t>6.2.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</si>
  <si>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</si>
  <si>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6.3.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</si>
  <si>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</si>
  <si>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6.4.</t>
  </si>
  <si>
    <t>Предоставление мер социальной поддержки отдельным категориям граждан, работающим в государственных и муниципальных организациях Пермского края и проживающим в сельской местности и поселках городского типа (рабочих поселках), по оплате жилого помещения и коммунальных услуг</t>
  </si>
  <si>
    <t>7.</t>
  </si>
  <si>
    <t>Основное мероприятие: Обеспечение деятельности органов местного самоуправления</t>
  </si>
  <si>
    <t>Управление культуры</t>
  </si>
  <si>
    <t>7.1.</t>
  </si>
  <si>
    <t>Содержание органов местного самоуправления Пермского муниципального района</t>
  </si>
  <si>
    <t>Начальник управления культуры</t>
  </si>
  <si>
    <t>В.А. Лоскунина</t>
  </si>
  <si>
    <t>СОГЛАСОВАНО:</t>
  </si>
  <si>
    <t xml:space="preserve">Заместитель главы администрации Пермского муниципального района по социальному развитию, начальник департамента социального развития </t>
  </si>
  <si>
    <t>А.В. Цвикилевич</t>
  </si>
  <si>
    <t>Директор МКУ «Управление капитального строительства»</t>
  </si>
  <si>
    <t>Я.Л. Лернер</t>
  </si>
  <si>
    <t xml:space="preserve">Отчет </t>
  </si>
  <si>
    <t xml:space="preserve">о финансовом обеспечении муниципальной программы Пермского муниципального района </t>
  </si>
  <si>
    <t>за счет бюджетных средств</t>
  </si>
  <si>
    <t>Бюджет района</t>
  </si>
  <si>
    <t>Бюджеты поселений</t>
  </si>
  <si>
    <t>Краевой бюджет</t>
  </si>
  <si>
    <t>Федеральный бюджет</t>
  </si>
  <si>
    <t>Итого</t>
  </si>
  <si>
    <t>План</t>
  </si>
  <si>
    <t>Факт</t>
  </si>
  <si>
    <t>Отчетный год</t>
  </si>
  <si>
    <t xml:space="preserve">% исполнения </t>
  </si>
  <si>
    <t>Муниципальная программа «Развитие сферы культуры Пермского муниципального района на 2016-2020 годы»</t>
  </si>
  <si>
    <t>Всего</t>
  </si>
  <si>
    <t xml:space="preserve">Управление культуры  </t>
  </si>
  <si>
    <t>Исполнитель</t>
  </si>
  <si>
    <t>С.М. Нургалина</t>
  </si>
  <si>
    <t xml:space="preserve">Приложение 9 к Порядку </t>
  </si>
  <si>
    <t>утвержденному Постановлением</t>
  </si>
  <si>
    <t>администрации района</t>
  </si>
  <si>
    <t>Отчет</t>
  </si>
  <si>
    <t>о финансовом обеспечении муниципальной программы Пермского муниципального района</t>
  </si>
  <si>
    <t>Наименование муниципальной программы</t>
  </si>
  <si>
    <t>Источник финансирования</t>
  </si>
  <si>
    <t>Расходы на реализацию муниципальной программы за 2016 год, тыс.руб.</t>
  </si>
  <si>
    <t>МП «Развитие сферы культуры Пермского муниципального района на 2014-2016 годы»</t>
  </si>
  <si>
    <t>Всего:</t>
  </si>
  <si>
    <t>в т.ч.:</t>
  </si>
  <si>
    <t>бюджет Пермского района</t>
  </si>
  <si>
    <t xml:space="preserve">Начальник Управления культуры  </t>
  </si>
  <si>
    <t>Исполнтитель _________________С.М. Нургалина</t>
  </si>
  <si>
    <t>Директора МКУ «Управление капитального строительства»</t>
  </si>
  <si>
    <r>
      <t>«Развитие сферы культуры Пермского муниципального района на 2016-2020 годы»</t>
    </r>
    <r>
      <rPr>
        <sz val="14"/>
        <color indexed="8"/>
        <rFont val="Times New Roman"/>
        <family val="1"/>
        <charset val="204"/>
      </rPr>
      <t xml:space="preserve">  </t>
    </r>
  </si>
  <si>
    <r>
      <t xml:space="preserve">от </t>
    </r>
    <r>
      <rPr>
        <u/>
        <sz val="11"/>
        <color indexed="8"/>
        <rFont val="Times New Roman"/>
        <family val="1"/>
        <charset val="204"/>
      </rPr>
      <t>29.09.2015</t>
    </r>
    <r>
      <rPr>
        <sz val="11"/>
        <color indexed="8"/>
        <rFont val="Times New Roman"/>
        <family val="1"/>
        <charset val="204"/>
      </rPr>
      <t xml:space="preserve"> № </t>
    </r>
    <r>
      <rPr>
        <u/>
        <sz val="11"/>
        <color indexed="8"/>
        <rFont val="Times New Roman"/>
        <family val="1"/>
        <charset val="204"/>
      </rPr>
      <t>1317</t>
    </r>
  </si>
  <si>
    <t>Приложение 8 к Порядку утвержденному Постановлением администрации района                                           от 29.09.2015 № 1317</t>
  </si>
  <si>
    <t>Расчет степени соответствия запланированному уровню затрат и эффективности использования средств бюджета</t>
  </si>
  <si>
    <t>Отчетный 2016 год</t>
  </si>
  <si>
    <t>Эффективность использования средств (%)</t>
  </si>
  <si>
    <t>Ответственный исполнитель</t>
  </si>
  <si>
    <t xml:space="preserve">о достижении показателей муниципальной программы </t>
  </si>
  <si>
    <t>№п/п</t>
  </si>
  <si>
    <t>Наименование показателя</t>
  </si>
  <si>
    <t>ГРБС</t>
  </si>
  <si>
    <t>Ед. измерения</t>
  </si>
  <si>
    <t>На начало реализации программы</t>
  </si>
  <si>
    <t xml:space="preserve">Отчетный 2016 год </t>
  </si>
  <si>
    <t>Обоснование отклонений показателей от плановых значений</t>
  </si>
  <si>
    <t>Рост количества участников культурно-досуговых мероприятий</t>
  </si>
  <si>
    <t>УК</t>
  </si>
  <si>
    <t>%</t>
  </si>
  <si>
    <t>-</t>
  </si>
  <si>
    <t>Увеличение доли населения Пермского района, охваченного услугами библиотечного обслуживания</t>
  </si>
  <si>
    <t xml:space="preserve">По итогам 2016 года количество населения, охваченного услугами библиотечного обслуживания составило 35 841 человек. Таким образом, согласно расчётам (35 841:106 925 (количество населения)х100) доля населения составляет 33,5 %.   </t>
  </si>
  <si>
    <t>Удовлетворенность жителей Пермского муниципального района качеством предоставления муниципальных услуг в сфере культуры</t>
  </si>
  <si>
    <t>Рост количества участников районных творческих конкурсов, фестивалей, выставок, значимых мероприятий</t>
  </si>
  <si>
    <t>Увеличение количества творческих коллективов и исполнителей, успешно представляющих район на значимых мероприятиях регионального и всероссийского уровней</t>
  </si>
  <si>
    <t>ед.</t>
  </si>
  <si>
    <t xml:space="preserve">304 творческих коллектива и индивидуальных исполнителя успешно представляли Пермский район на мероприятиях  регионального, всероссийского и международного уровней по итогам 2016 года. </t>
  </si>
  <si>
    <t>Увеличение доли детей и молодежи, получающих в Пермском районе услуги художественного образования, от общей численности детей в возрасте 5-18 лет, проживающих в Пермском районе</t>
  </si>
  <si>
    <t>8.</t>
  </si>
  <si>
    <t>Увеличение доли детей, участвующих в муниципальных, региональных творческих конкурсах, фестивалях, выставках от общего числа детей, получающих художественное образование</t>
  </si>
  <si>
    <t>9.</t>
  </si>
  <si>
    <t>Увеличение количества творческих коллективов и индивидуальных исполнителей, ставших дипломантами и лауреатами международных и всероссийских конкурсов, фестивалей.</t>
  </si>
  <si>
    <t>10.</t>
  </si>
  <si>
    <t>Увеличение количества творческих коллективов образовательных организаций художественного образования, имеющих звание «образцовый».</t>
  </si>
  <si>
    <t>11.</t>
  </si>
  <si>
    <t>Увеличение количества образовательных предпрофессиональных программ (по видам искусств) в образовательных организациях художественного образования сферы культуры, которые соответствуют материально-техническим условиям реализации (специальное оборудование и музыкальные инструменты)</t>
  </si>
  <si>
    <t>12.</t>
  </si>
  <si>
    <t>Увеличение числа посетителей музея</t>
  </si>
  <si>
    <t>13.</t>
  </si>
  <si>
    <t>увеличение количества реальных и виртуальных музейных экспозиций, межмузейных выставок</t>
  </si>
  <si>
    <t>14.</t>
  </si>
  <si>
    <t>увеличение доли музейных предметов, представленных зрителю через выставки, экспозиции в музее и вне музея в общем количестве музейных предметов основного фонда</t>
  </si>
  <si>
    <t>15.</t>
  </si>
  <si>
    <t>Количество построенных (приобретенных, реконструированных, перенесенных) объектов инфраструктуры сферы культуры района</t>
  </si>
  <si>
    <t>16.</t>
  </si>
  <si>
    <t>Увеличение количества учебных помещений ДШИ и связанных с ними элементов объекта, соответствующих уровню состояния, установленного федеральными государственными требованиями к минимуму содержания, структуре и условиям реализации дополнительных предпрофессиональных образовательных программ в области различных видов искусства, и соответствующих требованиям надзорных органов</t>
  </si>
  <si>
    <t>УК,</t>
  </si>
  <si>
    <t>17.</t>
  </si>
  <si>
    <t>Увеличение количества помещений музея, доступных для беспрепятственного посещения</t>
  </si>
  <si>
    <t>18.</t>
  </si>
  <si>
    <t>Обеспечение расходов на фонд оплаты труда муниципальных служащих и обеспечение расходов на материальные затраты</t>
  </si>
  <si>
    <t>Да/нет</t>
  </si>
  <si>
    <t>да</t>
  </si>
  <si>
    <t>Обеспечение расходов на социальное обеспечение работников бюджетной сферы</t>
  </si>
  <si>
    <t>Расчет степени достижения целевых показателей</t>
  </si>
  <si>
    <t xml:space="preserve">муниципальной программы </t>
  </si>
  <si>
    <t xml:space="preserve">по муниципальной программе Пермского муниципального района </t>
  </si>
  <si>
    <t>за 2016 год</t>
  </si>
  <si>
    <t>Л.А. Глумова</t>
  </si>
  <si>
    <t>тел. 296-49-15</t>
  </si>
  <si>
    <t>Приложение 1</t>
  </si>
  <si>
    <t xml:space="preserve">По итогам проведения  в 2016 году независимой оценки качества услуг, оказываемых населению в сфере культуры, удовлетворённость жителей услугами учреждений культуры согласно опросам составила 100 %.   </t>
  </si>
  <si>
    <t>Таблица 2</t>
  </si>
  <si>
    <t>МУ УКС</t>
  </si>
  <si>
    <t>ФМИ ПМР</t>
  </si>
  <si>
    <t>Предоставление муниципальных услуг по реализации дополнительных  предпрофессиональных программ и дополнительных общеразвивающих программ</t>
  </si>
  <si>
    <t>Таблица 3</t>
  </si>
  <si>
    <t>Итого (Суз)</t>
  </si>
  <si>
    <t>Таблица 4</t>
  </si>
  <si>
    <t>Таблица 5</t>
  </si>
  <si>
    <t>Расчет степени достижения целевых показателей (Сцп)</t>
  </si>
  <si>
    <t>Степень достижения целевых показателей муниципальной программы (Сцп)</t>
  </si>
  <si>
    <t>8 = 7 / 6</t>
  </si>
  <si>
    <t>15 =  9 / 4</t>
  </si>
  <si>
    <t>16 = 10/5</t>
  </si>
  <si>
    <t>17 = 11/6</t>
  </si>
  <si>
    <t>18 = 12/7</t>
  </si>
  <si>
    <t>19 = 18/ 8</t>
  </si>
  <si>
    <t>В 2016 году звание образцовый получил хоровой коллектив "Фантазия" МБУ ДО "Детская школа искусств п. Сылва" под руководством Т.В. Кузьминой</t>
  </si>
  <si>
    <t xml:space="preserve">Увеличение показателя на 26 % к плановому произошло  в связи с увеличением количества передвижных выставок, проведением обменной выставки с двумя новыми выставочными проектами, участием в краевых выставочных проектах - "Мусульманский мир", "Провинциальный музей"  и работой выставочных проектов Музея на "Пермской ярмарке". Всего в основном музейном фонде общее количество предметов на сегодняшний день составляет 4 287 предметов. Выставлено было за 2016 год во всех выставочных проектах 1 543 предмета музейного фонда. Таким образом по расчётам (1543:4287х100 = 36 %) выставлено 36 % предметов от общего количества музейных запасников.   </t>
  </si>
  <si>
    <t>По итогам 2015 года численность участников культурно-досуговых мероприятий составляла 490 356 человек, по итогам 2016 года их численность составила 664 680 человек. Таким образом, согласно расчётам (664 680 : 490 356 х 100 - 100) рост участников в сравнении с предыдущим годом составляет 35,5 % .</t>
  </si>
  <si>
    <t xml:space="preserve">По итогам 2015 года количество участников районных мероприятий и конкурсов составляло 5 322 человек, по итогам 2016 года их численность составила 6 127 человек. Таким образом, согласно расчётам (6 127 : 5 322 х 100 - 100) рост участников в сравнении с предыдущим годом составляет 15 %. Увеличение произошло за счёт проведения муниципальных этапов краевого фестиваля - конкурса имени Д. Кабалевского "Мой Пермский край".  </t>
  </si>
  <si>
    <t>Количество учащихся ДШИ Пермского района по отчетным  данным составляет 2082 человек, количество детей в возрасте от 5 до 18 лет по данным Росстата 16 657 человек. Таким образом согласно расчетов ( 2 082 : 16 657 х 100) доля детей, охваченных художественным образованием составляет 12,5 процента, что больше планового показателя на 1 %. Рост  доли детей и молодежи, получающих художественное образование в ПМР произошел за счёт увеличения учеников ДШИ, обучающихся на платной основе</t>
  </si>
  <si>
    <t>Участниками муниципальных и региональных конкурсов и фестивалей среди учащихся детских школ искусств района по итогам 2016 года стали 1 200 учащихся, что по расчетам (1 200 : 2 082 (количество учащихся ДШИ) х 100) составило 57 % от общего количества учащихся ДШИ. Таким образом увеличение по отношению к плановому показателю составляет 16 %. Перевыполнение показателя достигнуто за счёт проведения муниципальных этапов фестиваля-конкурса Д. Кабалевского «Мой Пермский край», а также за счет участия большого количества учеников ДШИ Пермского района в финальном этапе краевого фестиваля-конкурса детского и юношеского творчества имени Д. Кабалевского «Мой Пермский край»</t>
  </si>
  <si>
    <t>Увеличение количества дипломантов и лауреатов Всероссийских и международных конкурсов на 27 единиц произошло за счёт постоянного повышения исполнительского мастерства учеников и выступления творческих коллективов и индивидуальных исполнителей детских школ искусств на международных и всероссийских конкурсах</t>
  </si>
  <si>
    <t xml:space="preserve">Увеличение количества посетителей Музея произошло в сравнении с плановым показателем на 42 800 посетителей благодаря установлению прочных партнёрских отношений Музея с образовательными организациями и участию в массовых мероприятиях.  Для школьников и воспитанников детских садов Пермского муниципального района и г. Перми Музеем истории Пермского района было организованно и проведено 162 познавательно-игровые программы. В игровых программах приняли участие 7 511 человек. Для образовательных организаций и жителей Пермского муниципального района было проведено 13 циклов тематических лекториев и мастер-классов. В данных мероприятиях приняли участие – 4 089 человек. Помимо передвижных выставок и камерных мероприятий, в 2016 году Музей, с выставочными проектами и программами, принимал активное участие в 7 массовых мероприятиях района и края, в которых приняли участие 21 300 человек.  Количество посетителей передвижных музейных выставок составили 2 370 человек. Количество посетителей мероприятий Музея, таких как - экскурсии, познавательные, игровые программы, мастер-классы, музейные обозы и т.д., в 2016 году составило 19 130 человек. </t>
  </si>
  <si>
    <t>Увеличение количества реальных и виртуальных музейных экспозиций на 24 единицы в сравнении с плановым показателем произошло показателем произошло в результате активизации выставочной деятельности Музея.</t>
  </si>
  <si>
    <t xml:space="preserve">В  сентябре 2016 года в закончено строительство Нижнемуллинского сельского дома культуры, ввод объекта в эксплуатацию планируется во 2 квартале 2017 года  </t>
  </si>
  <si>
    <t>х</t>
  </si>
  <si>
    <t>Приложение 7 к Порядку                                                                                                                                   утвержденному Постановлением                                                                                                                            администрации района от 29.09.2015 № 1317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</si>
</sst>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р_."/>
    <numFmt numFmtId="166" formatCode="0.0"/>
  </numFmts>
  <fonts count="31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5"/>
      <color rgb="FF66666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16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0" xfId="0" applyFont="1"/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0" fontId="12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5" fillId="0" borderId="0" xfId="0" applyFont="1"/>
    <xf numFmtId="0" fontId="15" fillId="0" borderId="0" xfId="0" applyFont="1" applyBorder="1"/>
    <xf numFmtId="0" fontId="16" fillId="0" borderId="4" xfId="0" applyFont="1" applyBorder="1"/>
    <xf numFmtId="164" fontId="2" fillId="0" borderId="0" xfId="0" applyNumberFormat="1" applyFont="1"/>
    <xf numFmtId="0" fontId="2" fillId="0" borderId="4" xfId="0" applyFont="1" applyBorder="1"/>
    <xf numFmtId="0" fontId="2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horizontal="center" vertical="top"/>
    </xf>
    <xf numFmtId="164" fontId="13" fillId="0" borderId="1" xfId="0" applyNumberFormat="1" applyFont="1" applyBorder="1" applyAlignment="1">
      <alignment horizontal="center" vertical="top" wrapText="1"/>
    </xf>
    <xf numFmtId="0" fontId="16" fillId="0" borderId="0" xfId="0" applyFont="1" applyBorder="1"/>
    <xf numFmtId="0" fontId="15" fillId="0" borderId="4" xfId="0" applyFont="1" applyBorder="1"/>
    <xf numFmtId="0" fontId="2" fillId="0" borderId="0" xfId="0" applyFont="1" applyAlignme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64" fontId="0" fillId="0" borderId="0" xfId="0" applyNumberFormat="1"/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center" vertical="top" wrapText="1"/>
    </xf>
    <xf numFmtId="165" fontId="5" fillId="0" borderId="6" xfId="0" applyNumberFormat="1" applyFont="1" applyBorder="1" applyAlignment="1">
      <alignment horizontal="center" vertical="top" wrapText="1"/>
    </xf>
    <xf numFmtId="0" fontId="5" fillId="0" borderId="4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0" fontId="22" fillId="0" borderId="0" xfId="0" applyFont="1" applyAlignment="1">
      <alignment horizontal="justify" vertical="center"/>
    </xf>
    <xf numFmtId="0" fontId="2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justify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5" fontId="25" fillId="2" borderId="6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5" fillId="2" borderId="12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top" wrapText="1"/>
    </xf>
    <xf numFmtId="164" fontId="13" fillId="0" borderId="18" xfId="0" applyNumberFormat="1" applyFont="1" applyBorder="1" applyAlignment="1">
      <alignment horizontal="center" vertical="top"/>
    </xf>
    <xf numFmtId="164" fontId="2" fillId="0" borderId="17" xfId="0" applyNumberFormat="1" applyFont="1" applyBorder="1" applyAlignment="1">
      <alignment horizontal="center" vertical="top" wrapText="1"/>
    </xf>
    <xf numFmtId="164" fontId="4" fillId="0" borderId="17" xfId="0" applyNumberFormat="1" applyFont="1" applyBorder="1" applyAlignment="1">
      <alignment horizontal="center" vertical="top" wrapText="1"/>
    </xf>
    <xf numFmtId="164" fontId="2" fillId="2" borderId="17" xfId="0" applyNumberFormat="1" applyFont="1" applyFill="1" applyBorder="1" applyAlignment="1">
      <alignment horizontal="center" vertical="top" wrapText="1"/>
    </xf>
    <xf numFmtId="164" fontId="6" fillId="0" borderId="17" xfId="0" applyNumberFormat="1" applyFont="1" applyBorder="1" applyAlignment="1">
      <alignment horizontal="center" vertical="top" wrapText="1"/>
    </xf>
    <xf numFmtId="164" fontId="8" fillId="0" borderId="17" xfId="0" applyNumberFormat="1" applyFont="1" applyBorder="1" applyAlignment="1">
      <alignment horizontal="center" vertical="top" wrapText="1"/>
    </xf>
    <xf numFmtId="164" fontId="6" fillId="2" borderId="17" xfId="0" applyNumberFormat="1" applyFont="1" applyFill="1" applyBorder="1" applyAlignment="1">
      <alignment horizontal="center" vertical="top" wrapText="1"/>
    </xf>
    <xf numFmtId="164" fontId="4" fillId="0" borderId="17" xfId="0" applyNumberFormat="1" applyFont="1" applyBorder="1" applyAlignment="1">
      <alignment horizontal="center" vertical="top"/>
    </xf>
    <xf numFmtId="164" fontId="10" fillId="2" borderId="17" xfId="0" applyNumberFormat="1" applyFont="1" applyFill="1" applyBorder="1" applyAlignment="1">
      <alignment horizontal="center" vertical="top" wrapText="1"/>
    </xf>
    <xf numFmtId="164" fontId="11" fillId="0" borderId="17" xfId="0" applyNumberFormat="1" applyFont="1" applyBorder="1" applyAlignment="1">
      <alignment horizontal="center" vertical="top" wrapText="1"/>
    </xf>
    <xf numFmtId="164" fontId="4" fillId="2" borderId="17" xfId="0" applyNumberFormat="1" applyFont="1" applyFill="1" applyBorder="1" applyAlignment="1">
      <alignment horizontal="center" vertical="top" wrapText="1"/>
    </xf>
    <xf numFmtId="164" fontId="5" fillId="2" borderId="17" xfId="0" applyNumberFormat="1" applyFont="1" applyFill="1" applyBorder="1" applyAlignment="1">
      <alignment horizontal="center" vertical="top" wrapText="1"/>
    </xf>
    <xf numFmtId="164" fontId="12" fillId="0" borderId="17" xfId="0" applyNumberFormat="1" applyFont="1" applyBorder="1" applyAlignment="1">
      <alignment horizontal="center" vertical="top" wrapText="1"/>
    </xf>
    <xf numFmtId="164" fontId="5" fillId="0" borderId="17" xfId="0" applyNumberFormat="1" applyFont="1" applyBorder="1" applyAlignment="1">
      <alignment horizontal="center" vertical="top" wrapText="1"/>
    </xf>
    <xf numFmtId="164" fontId="2" fillId="0" borderId="19" xfId="0" applyNumberFormat="1" applyFont="1" applyBorder="1" applyAlignment="1">
      <alignment horizontal="center" vertical="top" wrapText="1"/>
    </xf>
    <xf numFmtId="164" fontId="2" fillId="0" borderId="20" xfId="0" applyNumberFormat="1" applyFont="1" applyBorder="1" applyAlignment="1">
      <alignment horizontal="center" vertical="top" wrapText="1"/>
    </xf>
    <xf numFmtId="164" fontId="13" fillId="0" borderId="21" xfId="0" applyNumberFormat="1" applyFont="1" applyBorder="1" applyAlignment="1">
      <alignment horizontal="center" vertical="top"/>
    </xf>
    <xf numFmtId="164" fontId="13" fillId="0" borderId="12" xfId="0" applyNumberFormat="1" applyFont="1" applyBorder="1" applyAlignment="1">
      <alignment horizontal="center" vertical="top"/>
    </xf>
    <xf numFmtId="4" fontId="13" fillId="0" borderId="13" xfId="0" applyNumberFormat="1" applyFont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horizontal="center" vertical="top" wrapText="1"/>
    </xf>
    <xf numFmtId="164" fontId="13" fillId="0" borderId="23" xfId="0" applyNumberFormat="1" applyFont="1" applyBorder="1" applyAlignment="1">
      <alignment horizontal="center" vertical="top" wrapText="1"/>
    </xf>
    <xf numFmtId="164" fontId="2" fillId="0" borderId="23" xfId="0" applyNumberFormat="1" applyFont="1" applyBorder="1" applyAlignment="1">
      <alignment horizontal="center" vertical="top" wrapText="1"/>
    </xf>
    <xf numFmtId="164" fontId="2" fillId="0" borderId="24" xfId="0" applyNumberFormat="1" applyFont="1" applyBorder="1" applyAlignment="1">
      <alignment horizontal="center" vertical="top" wrapText="1"/>
    </xf>
    <xf numFmtId="4" fontId="2" fillId="2" borderId="18" xfId="0" applyNumberFormat="1" applyFont="1" applyFill="1" applyBorder="1" applyAlignment="1">
      <alignment horizontal="center" vertical="top" wrapText="1"/>
    </xf>
    <xf numFmtId="164" fontId="13" fillId="0" borderId="27" xfId="0" applyNumberFormat="1" applyFont="1" applyBorder="1" applyAlignment="1">
      <alignment horizontal="center" vertical="top"/>
    </xf>
    <xf numFmtId="4" fontId="2" fillId="2" borderId="28" xfId="0" applyNumberFormat="1" applyFont="1" applyFill="1" applyBorder="1" applyAlignment="1">
      <alignment horizontal="center" vertical="top" wrapText="1"/>
    </xf>
    <xf numFmtId="4" fontId="2" fillId="2" borderId="20" xfId="0" applyNumberFormat="1" applyFont="1" applyFill="1" applyBorder="1" applyAlignment="1">
      <alignment horizontal="center" vertical="top" wrapText="1"/>
    </xf>
    <xf numFmtId="4" fontId="2" fillId="2" borderId="21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" fontId="2" fillId="0" borderId="17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6" fontId="6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66" fontId="2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0" fillId="0" borderId="0" xfId="0" applyNumberFormat="1"/>
    <xf numFmtId="0" fontId="15" fillId="0" borderId="1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6" xfId="0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topLeftCell="A28" zoomScale="60" zoomScaleNormal="70" workbookViewId="0">
      <selection activeCell="I1" sqref="I1"/>
    </sheetView>
  </sheetViews>
  <sheetFormatPr defaultRowHeight="14.4" x14ac:dyDescent="0.3"/>
  <cols>
    <col min="1" max="1" width="19.6640625" customWidth="1"/>
    <col min="3" max="3" width="41" customWidth="1"/>
    <col min="4" max="4" width="11.33203125" customWidth="1"/>
    <col min="5" max="5" width="10.88671875" customWidth="1"/>
    <col min="6" max="6" width="14.33203125" customWidth="1"/>
    <col min="7" max="8" width="11.6640625" customWidth="1"/>
    <col min="9" max="9" width="62.6640625" customWidth="1"/>
  </cols>
  <sheetData>
    <row r="1" spans="1:10" x14ac:dyDescent="0.3">
      <c r="I1" s="191" t="s">
        <v>217</v>
      </c>
    </row>
    <row r="2" spans="1:10" ht="42" customHeight="1" x14ac:dyDescent="0.3">
      <c r="A2" s="78"/>
      <c r="B2" s="1"/>
      <c r="C2" s="1"/>
      <c r="D2" s="1"/>
      <c r="E2" s="1"/>
      <c r="F2" s="1"/>
      <c r="G2" s="1"/>
      <c r="I2" s="192" t="s">
        <v>246</v>
      </c>
      <c r="J2" s="82"/>
    </row>
    <row r="3" spans="1:10" x14ac:dyDescent="0.3">
      <c r="A3" s="78"/>
      <c r="B3" s="1"/>
      <c r="C3" s="1"/>
      <c r="D3" s="1"/>
      <c r="E3" s="1"/>
      <c r="F3" s="1"/>
      <c r="G3" s="1"/>
      <c r="H3" s="79"/>
      <c r="I3" s="79"/>
    </row>
    <row r="4" spans="1:10" ht="17.399999999999999" x14ac:dyDescent="0.3">
      <c r="A4" s="197" t="s">
        <v>146</v>
      </c>
      <c r="B4" s="197"/>
      <c r="C4" s="197"/>
      <c r="D4" s="197"/>
      <c r="E4" s="197"/>
      <c r="F4" s="197"/>
      <c r="G4" s="197"/>
      <c r="H4" s="197"/>
      <c r="I4" s="197"/>
    </row>
    <row r="5" spans="1:10" ht="17.399999999999999" x14ac:dyDescent="0.3">
      <c r="A5" s="198" t="s">
        <v>165</v>
      </c>
      <c r="B5" s="198"/>
      <c r="C5" s="198"/>
      <c r="D5" s="198"/>
      <c r="E5" s="198"/>
      <c r="F5" s="198"/>
      <c r="G5" s="198"/>
      <c r="H5" s="198"/>
      <c r="I5" s="198"/>
    </row>
    <row r="6" spans="1:10" ht="17.399999999999999" x14ac:dyDescent="0.3">
      <c r="A6" s="199" t="s">
        <v>0</v>
      </c>
      <c r="B6" s="199"/>
      <c r="C6" s="199"/>
      <c r="D6" s="199"/>
      <c r="E6" s="199"/>
      <c r="F6" s="199"/>
      <c r="G6" s="199"/>
      <c r="H6" s="199"/>
      <c r="I6" s="199"/>
    </row>
    <row r="7" spans="1:10" ht="17.399999999999999" x14ac:dyDescent="0.3">
      <c r="A7" s="199" t="s">
        <v>214</v>
      </c>
      <c r="B7" s="199"/>
      <c r="C7" s="199"/>
      <c r="D7" s="199"/>
      <c r="E7" s="199"/>
      <c r="F7" s="199"/>
      <c r="G7" s="199"/>
      <c r="H7" s="199"/>
      <c r="I7" s="199"/>
    </row>
    <row r="8" spans="1:10" ht="17.399999999999999" x14ac:dyDescent="0.3">
      <c r="A8" s="80"/>
    </row>
    <row r="9" spans="1:10" ht="35.4" customHeight="1" x14ac:dyDescent="0.3">
      <c r="A9" s="195" t="s">
        <v>148</v>
      </c>
      <c r="B9" s="195" t="s">
        <v>166</v>
      </c>
      <c r="C9" s="195" t="s">
        <v>167</v>
      </c>
      <c r="D9" s="195" t="s">
        <v>168</v>
      </c>
      <c r="E9" s="195" t="s">
        <v>169</v>
      </c>
      <c r="F9" s="195" t="s">
        <v>170</v>
      </c>
      <c r="G9" s="195" t="s">
        <v>171</v>
      </c>
      <c r="H9" s="195"/>
      <c r="I9" s="195"/>
      <c r="J9" s="81"/>
    </row>
    <row r="10" spans="1:10" ht="36" x14ac:dyDescent="0.3">
      <c r="A10" s="195"/>
      <c r="B10" s="195"/>
      <c r="C10" s="195"/>
      <c r="D10" s="195"/>
      <c r="E10" s="195"/>
      <c r="F10" s="195"/>
      <c r="G10" s="83" t="s">
        <v>134</v>
      </c>
      <c r="H10" s="83" t="s">
        <v>135</v>
      </c>
      <c r="I10" s="83" t="s">
        <v>172</v>
      </c>
      <c r="J10" s="60"/>
    </row>
    <row r="11" spans="1:10" ht="18" x14ac:dyDescent="0.3">
      <c r="A11" s="83">
        <v>1</v>
      </c>
      <c r="B11" s="83">
        <v>2</v>
      </c>
      <c r="C11" s="83">
        <v>3</v>
      </c>
      <c r="D11" s="83">
        <v>4</v>
      </c>
      <c r="E11" s="83">
        <v>3</v>
      </c>
      <c r="F11" s="83">
        <v>5</v>
      </c>
      <c r="G11" s="83">
        <v>6</v>
      </c>
      <c r="H11" s="83">
        <v>7</v>
      </c>
      <c r="I11" s="83">
        <v>8</v>
      </c>
      <c r="J11" s="60"/>
    </row>
    <row r="12" spans="1:10" ht="102.6" customHeight="1" x14ac:dyDescent="0.3">
      <c r="A12" s="196" t="s">
        <v>138</v>
      </c>
      <c r="B12" s="83" t="s">
        <v>6</v>
      </c>
      <c r="C12" s="89" t="s">
        <v>173</v>
      </c>
      <c r="D12" s="83" t="s">
        <v>174</v>
      </c>
      <c r="E12" s="83" t="s">
        <v>175</v>
      </c>
      <c r="F12" s="83" t="s">
        <v>176</v>
      </c>
      <c r="G12" s="83">
        <v>5</v>
      </c>
      <c r="H12" s="83">
        <v>35.5</v>
      </c>
      <c r="I12" s="88" t="s">
        <v>237</v>
      </c>
      <c r="J12" s="60"/>
    </row>
    <row r="13" spans="1:10" ht="78" x14ac:dyDescent="0.3">
      <c r="A13" s="196"/>
      <c r="B13" s="83" t="s">
        <v>55</v>
      </c>
      <c r="C13" s="89" t="s">
        <v>177</v>
      </c>
      <c r="D13" s="83" t="s">
        <v>174</v>
      </c>
      <c r="E13" s="83" t="s">
        <v>175</v>
      </c>
      <c r="F13" s="83">
        <v>32.9</v>
      </c>
      <c r="G13" s="83">
        <v>33.1</v>
      </c>
      <c r="H13" s="83">
        <v>33.5</v>
      </c>
      <c r="I13" s="88" t="s">
        <v>178</v>
      </c>
      <c r="J13" s="60"/>
    </row>
    <row r="14" spans="1:10" ht="77.400000000000006" customHeight="1" x14ac:dyDescent="0.3">
      <c r="A14" s="196"/>
      <c r="B14" s="83" t="s">
        <v>78</v>
      </c>
      <c r="C14" s="89" t="s">
        <v>179</v>
      </c>
      <c r="D14" s="83" t="s">
        <v>174</v>
      </c>
      <c r="E14" s="83" t="s">
        <v>175</v>
      </c>
      <c r="F14" s="83">
        <v>85</v>
      </c>
      <c r="G14" s="83">
        <v>87</v>
      </c>
      <c r="H14" s="83">
        <v>100</v>
      </c>
      <c r="I14" s="88" t="s">
        <v>218</v>
      </c>
      <c r="J14" s="60"/>
    </row>
    <row r="15" spans="1:10" ht="124.8" x14ac:dyDescent="0.3">
      <c r="A15" s="196"/>
      <c r="B15" s="83" t="s">
        <v>88</v>
      </c>
      <c r="C15" s="89" t="s">
        <v>180</v>
      </c>
      <c r="D15" s="83" t="s">
        <v>174</v>
      </c>
      <c r="E15" s="83" t="s">
        <v>175</v>
      </c>
      <c r="F15" s="83" t="s">
        <v>176</v>
      </c>
      <c r="G15" s="83">
        <v>5</v>
      </c>
      <c r="H15" s="83">
        <v>15</v>
      </c>
      <c r="I15" s="88" t="s">
        <v>238</v>
      </c>
      <c r="J15" s="60"/>
    </row>
    <row r="16" spans="1:10" ht="81.599999999999994" customHeight="1" x14ac:dyDescent="0.3">
      <c r="A16" s="196"/>
      <c r="B16" s="155" t="s">
        <v>97</v>
      </c>
      <c r="C16" s="89" t="s">
        <v>181</v>
      </c>
      <c r="D16" s="83" t="s">
        <v>174</v>
      </c>
      <c r="E16" s="83" t="s">
        <v>182</v>
      </c>
      <c r="F16" s="83" t="s">
        <v>176</v>
      </c>
      <c r="G16" s="83" t="s">
        <v>176</v>
      </c>
      <c r="H16" s="83">
        <v>304</v>
      </c>
      <c r="I16" s="88" t="s">
        <v>183</v>
      </c>
      <c r="J16" s="60"/>
    </row>
    <row r="17" spans="1:12" ht="140.4" x14ac:dyDescent="0.3">
      <c r="A17" s="196"/>
      <c r="B17" s="155" t="s">
        <v>104</v>
      </c>
      <c r="C17" s="89" t="s">
        <v>184</v>
      </c>
      <c r="D17" s="83" t="s">
        <v>174</v>
      </c>
      <c r="E17" s="83" t="s">
        <v>175</v>
      </c>
      <c r="F17" s="83">
        <v>11.5</v>
      </c>
      <c r="G17" s="83">
        <v>11.5</v>
      </c>
      <c r="H17" s="83">
        <v>12.5</v>
      </c>
      <c r="I17" s="178" t="s">
        <v>239</v>
      </c>
      <c r="J17" s="60"/>
    </row>
    <row r="18" spans="1:12" ht="225" customHeight="1" x14ac:dyDescent="0.3">
      <c r="A18" s="196"/>
      <c r="B18" s="155" t="s">
        <v>114</v>
      </c>
      <c r="C18" s="89" t="s">
        <v>186</v>
      </c>
      <c r="D18" s="83" t="s">
        <v>174</v>
      </c>
      <c r="E18" s="83" t="s">
        <v>175</v>
      </c>
      <c r="F18" s="83">
        <v>40.1</v>
      </c>
      <c r="G18" s="83">
        <v>41</v>
      </c>
      <c r="H18" s="83">
        <v>57</v>
      </c>
      <c r="I18" s="88" t="s">
        <v>240</v>
      </c>
      <c r="J18" s="60"/>
    </row>
    <row r="19" spans="1:12" ht="114.6" customHeight="1" x14ac:dyDescent="0.3">
      <c r="A19" s="196"/>
      <c r="B19" s="155" t="s">
        <v>185</v>
      </c>
      <c r="C19" s="89" t="s">
        <v>188</v>
      </c>
      <c r="D19" s="83" t="s">
        <v>174</v>
      </c>
      <c r="E19" s="83" t="s">
        <v>182</v>
      </c>
      <c r="F19" s="83">
        <v>82</v>
      </c>
      <c r="G19" s="83">
        <v>82</v>
      </c>
      <c r="H19" s="83">
        <v>109</v>
      </c>
      <c r="I19" s="88" t="s">
        <v>241</v>
      </c>
      <c r="J19" s="60"/>
    </row>
    <row r="20" spans="1:12" ht="84" customHeight="1" x14ac:dyDescent="0.3">
      <c r="A20" s="196"/>
      <c r="B20" s="155" t="s">
        <v>187</v>
      </c>
      <c r="C20" s="89" t="s">
        <v>190</v>
      </c>
      <c r="D20" s="83" t="s">
        <v>174</v>
      </c>
      <c r="E20" s="83" t="s">
        <v>182</v>
      </c>
      <c r="F20" s="83" t="s">
        <v>176</v>
      </c>
      <c r="G20" s="83">
        <v>1</v>
      </c>
      <c r="H20" s="83">
        <v>1</v>
      </c>
      <c r="I20" s="88" t="s">
        <v>235</v>
      </c>
      <c r="J20" s="60"/>
    </row>
    <row r="21" spans="1:12" ht="156" x14ac:dyDescent="0.3">
      <c r="A21" s="196"/>
      <c r="B21" s="155" t="s">
        <v>189</v>
      </c>
      <c r="C21" s="89" t="s">
        <v>192</v>
      </c>
      <c r="D21" s="83" t="s">
        <v>174</v>
      </c>
      <c r="E21" s="83" t="s">
        <v>182</v>
      </c>
      <c r="F21" s="83">
        <v>28</v>
      </c>
      <c r="G21" s="83">
        <v>28</v>
      </c>
      <c r="H21" s="83">
        <v>28</v>
      </c>
      <c r="I21" s="88"/>
      <c r="J21" s="60"/>
    </row>
    <row r="22" spans="1:12" ht="355.2" customHeight="1" x14ac:dyDescent="0.3">
      <c r="A22" s="196"/>
      <c r="B22" s="155" t="s">
        <v>191</v>
      </c>
      <c r="C22" s="90" t="s">
        <v>194</v>
      </c>
      <c r="D22" s="83" t="s">
        <v>174</v>
      </c>
      <c r="E22" s="83" t="s">
        <v>182</v>
      </c>
      <c r="F22" s="83">
        <v>11400</v>
      </c>
      <c r="G22" s="83">
        <v>11600</v>
      </c>
      <c r="H22" s="86">
        <v>54400</v>
      </c>
      <c r="I22" s="88" t="s">
        <v>242</v>
      </c>
      <c r="J22" s="60"/>
    </row>
    <row r="23" spans="1:12" ht="62.4" x14ac:dyDescent="0.3">
      <c r="A23" s="196"/>
      <c r="B23" s="155" t="s">
        <v>193</v>
      </c>
      <c r="C23" s="89" t="s">
        <v>196</v>
      </c>
      <c r="D23" s="83" t="s">
        <v>174</v>
      </c>
      <c r="E23" s="83" t="s">
        <v>182</v>
      </c>
      <c r="F23" s="83">
        <v>12</v>
      </c>
      <c r="G23" s="83">
        <v>14</v>
      </c>
      <c r="H23" s="83">
        <v>38</v>
      </c>
      <c r="I23" s="88" t="s">
        <v>243</v>
      </c>
      <c r="J23" s="60"/>
    </row>
    <row r="24" spans="1:12" ht="181.8" customHeight="1" x14ac:dyDescent="0.3">
      <c r="A24" s="196"/>
      <c r="B24" s="155" t="s">
        <v>195</v>
      </c>
      <c r="C24" s="90" t="s">
        <v>198</v>
      </c>
      <c r="D24" s="83" t="s">
        <v>174</v>
      </c>
      <c r="E24" s="83" t="s">
        <v>175</v>
      </c>
      <c r="F24" s="83" t="s">
        <v>176</v>
      </c>
      <c r="G24" s="83">
        <v>10</v>
      </c>
      <c r="H24" s="83">
        <v>36</v>
      </c>
      <c r="I24" s="88" t="s">
        <v>236</v>
      </c>
      <c r="J24" s="60"/>
    </row>
    <row r="25" spans="1:12" ht="67.2" customHeight="1" x14ac:dyDescent="0.3">
      <c r="A25" s="196"/>
      <c r="B25" s="155" t="s">
        <v>197</v>
      </c>
      <c r="C25" s="89" t="s">
        <v>200</v>
      </c>
      <c r="D25" s="180" t="s">
        <v>220</v>
      </c>
      <c r="E25" s="83" t="s">
        <v>182</v>
      </c>
      <c r="F25" s="83">
        <v>2</v>
      </c>
      <c r="G25" s="83">
        <v>1</v>
      </c>
      <c r="H25" s="83">
        <v>1</v>
      </c>
      <c r="I25" s="88" t="s">
        <v>244</v>
      </c>
      <c r="J25" s="60"/>
    </row>
    <row r="26" spans="1:12" ht="206.4" customHeight="1" x14ac:dyDescent="0.3">
      <c r="A26" s="196"/>
      <c r="B26" s="155" t="s">
        <v>199</v>
      </c>
      <c r="C26" s="91" t="s">
        <v>202</v>
      </c>
      <c r="D26" s="83" t="s">
        <v>203</v>
      </c>
      <c r="E26" s="83" t="s">
        <v>182</v>
      </c>
      <c r="F26" s="83" t="s">
        <v>176</v>
      </c>
      <c r="G26" s="83" t="s">
        <v>176</v>
      </c>
      <c r="H26" s="83">
        <f>-H1941</f>
        <v>0</v>
      </c>
      <c r="I26" s="88"/>
      <c r="J26" s="81"/>
    </row>
    <row r="27" spans="1:12" ht="78.599999999999994" customHeight="1" x14ac:dyDescent="0.3">
      <c r="A27" s="196"/>
      <c r="B27" s="155" t="s">
        <v>201</v>
      </c>
      <c r="C27" s="89" t="s">
        <v>205</v>
      </c>
      <c r="D27" s="83" t="s">
        <v>203</v>
      </c>
      <c r="E27" s="83" t="s">
        <v>182</v>
      </c>
      <c r="F27" s="83" t="s">
        <v>176</v>
      </c>
      <c r="G27" s="83">
        <v>0</v>
      </c>
      <c r="H27" s="83">
        <v>0</v>
      </c>
      <c r="I27" s="88"/>
      <c r="J27" s="81"/>
    </row>
    <row r="28" spans="1:12" ht="89.4" customHeight="1" x14ac:dyDescent="0.3">
      <c r="A28" s="196"/>
      <c r="B28" s="155" t="s">
        <v>204</v>
      </c>
      <c r="C28" s="89" t="s">
        <v>207</v>
      </c>
      <c r="D28" s="83" t="s">
        <v>174</v>
      </c>
      <c r="E28" s="83" t="s">
        <v>208</v>
      </c>
      <c r="F28" s="83" t="s">
        <v>209</v>
      </c>
      <c r="G28" s="83" t="s">
        <v>209</v>
      </c>
      <c r="H28" s="83" t="s">
        <v>209</v>
      </c>
      <c r="I28" s="88"/>
      <c r="J28" s="60"/>
    </row>
    <row r="29" spans="1:12" ht="60" customHeight="1" x14ac:dyDescent="0.3">
      <c r="A29" s="196"/>
      <c r="B29" s="155" t="s">
        <v>206</v>
      </c>
      <c r="C29" s="89" t="s">
        <v>210</v>
      </c>
      <c r="D29" s="83" t="s">
        <v>174</v>
      </c>
      <c r="E29" s="83" t="s">
        <v>208</v>
      </c>
      <c r="F29" s="83" t="s">
        <v>209</v>
      </c>
      <c r="G29" s="83" t="s">
        <v>209</v>
      </c>
      <c r="H29" s="83" t="s">
        <v>209</v>
      </c>
      <c r="I29" s="88"/>
      <c r="J29" s="60"/>
    </row>
    <row r="30" spans="1:12" ht="49.8" customHeight="1" x14ac:dyDescent="0.3"/>
    <row r="31" spans="1:12" s="1" customFormat="1" ht="18" x14ac:dyDescent="0.35">
      <c r="A31" s="47" t="s">
        <v>119</v>
      </c>
      <c r="B31" s="48"/>
      <c r="C31" s="55"/>
      <c r="D31" s="49"/>
      <c r="E31" s="49"/>
      <c r="F31" s="49"/>
      <c r="G31" s="49"/>
      <c r="H31" s="47" t="s">
        <v>120</v>
      </c>
      <c r="J31" s="47"/>
      <c r="K31" s="47"/>
      <c r="L31" s="47"/>
    </row>
    <row r="32" spans="1:12" s="1" customFormat="1" ht="18" x14ac:dyDescent="0.35">
      <c r="A32" s="47"/>
      <c r="B32" s="48"/>
      <c r="C32" s="55"/>
      <c r="D32" s="55"/>
      <c r="E32" s="55"/>
      <c r="F32" s="55"/>
      <c r="G32" s="55"/>
      <c r="H32" s="47"/>
      <c r="J32" s="47"/>
      <c r="K32" s="47"/>
      <c r="L32" s="47"/>
    </row>
    <row r="33" spans="1:13" s="1" customFormat="1" ht="18" x14ac:dyDescent="0.35">
      <c r="A33" s="47" t="s">
        <v>141</v>
      </c>
      <c r="B33" s="48"/>
      <c r="C33" s="49"/>
      <c r="D33" s="48" t="s">
        <v>215</v>
      </c>
      <c r="E33" s="55"/>
      <c r="F33" s="55"/>
      <c r="G33" s="55"/>
      <c r="H33" s="47"/>
      <c r="J33" s="47"/>
      <c r="K33" s="47"/>
      <c r="L33" s="47"/>
    </row>
    <row r="34" spans="1:13" s="1" customFormat="1" ht="18" x14ac:dyDescent="0.35">
      <c r="A34" s="47" t="s">
        <v>216</v>
      </c>
      <c r="B34" s="48"/>
      <c r="C34" s="55"/>
      <c r="D34" s="48"/>
      <c r="E34" s="55"/>
      <c r="F34" s="55"/>
      <c r="G34" s="55"/>
      <c r="H34" s="47"/>
      <c r="J34" s="47"/>
      <c r="K34" s="47"/>
      <c r="L34" s="47"/>
    </row>
    <row r="35" spans="1:13" s="1" customFormat="1" ht="18" x14ac:dyDescent="0.35">
      <c r="A35" s="47"/>
    </row>
    <row r="36" spans="1:13" s="1" customFormat="1" ht="18" x14ac:dyDescent="0.35">
      <c r="A36" s="47" t="s">
        <v>121</v>
      </c>
      <c r="C36" s="50"/>
      <c r="D36" s="50"/>
      <c r="E36" s="50"/>
      <c r="F36" s="50"/>
      <c r="G36" s="50"/>
      <c r="H36" s="50"/>
      <c r="J36" s="50"/>
      <c r="K36" s="50"/>
      <c r="L36" s="50"/>
      <c r="M36" s="50"/>
    </row>
    <row r="37" spans="1:13" s="1" customFormat="1" ht="18" x14ac:dyDescent="0.35">
      <c r="A37" s="47"/>
    </row>
    <row r="38" spans="1:13" s="1" customFormat="1" ht="72.599999999999994" customHeight="1" x14ac:dyDescent="0.35">
      <c r="A38" s="194" t="s">
        <v>122</v>
      </c>
      <c r="B38" s="194"/>
      <c r="C38" s="194"/>
      <c r="D38" s="51"/>
      <c r="E38" s="51"/>
      <c r="F38" s="51"/>
      <c r="G38" s="51"/>
      <c r="H38" s="47" t="s">
        <v>123</v>
      </c>
      <c r="J38" s="47"/>
      <c r="K38" s="47"/>
      <c r="L38" s="47"/>
    </row>
    <row r="39" spans="1:13" s="1" customFormat="1" ht="18" x14ac:dyDescent="0.35">
      <c r="A39" s="47"/>
    </row>
    <row r="40" spans="1:13" s="1" customFormat="1" ht="13.8" x14ac:dyDescent="0.25"/>
    <row r="41" spans="1:13" s="1" customFormat="1" ht="34.799999999999997" customHeight="1" x14ac:dyDescent="0.35">
      <c r="A41" s="194" t="s">
        <v>124</v>
      </c>
      <c r="B41" s="194"/>
      <c r="C41" s="194"/>
      <c r="D41" s="51"/>
      <c r="E41" s="51"/>
      <c r="F41" s="51"/>
      <c r="G41" s="51"/>
      <c r="H41" s="47" t="s">
        <v>125</v>
      </c>
      <c r="J41" s="47"/>
      <c r="K41" s="47"/>
      <c r="L41" s="47"/>
    </row>
  </sheetData>
  <mergeCells count="14">
    <mergeCell ref="A41:C41"/>
    <mergeCell ref="A38:C38"/>
    <mergeCell ref="G9:I9"/>
    <mergeCell ref="A12:A29"/>
    <mergeCell ref="A4:I4"/>
    <mergeCell ref="A5:I5"/>
    <mergeCell ref="A6:I6"/>
    <mergeCell ref="A9:A10"/>
    <mergeCell ref="B9:B10"/>
    <mergeCell ref="C9:C10"/>
    <mergeCell ref="D9:D10"/>
    <mergeCell ref="E9:E10"/>
    <mergeCell ref="F9:F10"/>
    <mergeCell ref="A7:I7"/>
  </mergeCells>
  <pageMargins left="0.23622047244094491" right="0.23622047244094491" top="0.74803149606299213" bottom="0.35433070866141736" header="0.31496062992125984" footer="0.31496062992125984"/>
  <pageSetup paperSize="9" scale="7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view="pageBreakPreview" zoomScale="80" zoomScaleNormal="80" zoomScaleSheetLayoutView="80" workbookViewId="0">
      <selection activeCell="B64" sqref="B64"/>
    </sheetView>
  </sheetViews>
  <sheetFormatPr defaultRowHeight="13.8" x14ac:dyDescent="0.25"/>
  <cols>
    <col min="1" max="1" width="6.6640625" style="2" customWidth="1"/>
    <col min="2" max="2" width="31.21875" style="1" customWidth="1"/>
    <col min="3" max="3" width="13.109375" style="1" customWidth="1"/>
    <col min="4" max="13" width="10.77734375" style="1" customWidth="1"/>
    <col min="14" max="14" width="10.88671875" style="1" bestFit="1" customWidth="1"/>
    <col min="15" max="16384" width="8.88671875" style="1"/>
  </cols>
  <sheetData>
    <row r="1" spans="1:15" x14ac:dyDescent="0.25">
      <c r="L1" s="206" t="s">
        <v>219</v>
      </c>
      <c r="M1" s="206"/>
      <c r="N1" s="206"/>
    </row>
    <row r="2" spans="1:15" ht="55.8" customHeight="1" x14ac:dyDescent="0.25">
      <c r="J2" s="57"/>
      <c r="K2" s="57"/>
      <c r="L2" s="202" t="s">
        <v>160</v>
      </c>
      <c r="M2" s="202"/>
      <c r="N2" s="202"/>
    </row>
    <row r="3" spans="1:15" ht="20.399999999999999" x14ac:dyDescent="0.25">
      <c r="A3" s="203" t="s">
        <v>126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20.399999999999999" x14ac:dyDescent="0.25">
      <c r="A4" s="204" t="s">
        <v>127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5" ht="20.399999999999999" x14ac:dyDescent="0.25">
      <c r="A5" s="205" t="s">
        <v>0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5" ht="20.399999999999999" x14ac:dyDescent="0.25">
      <c r="A6" s="204" t="s">
        <v>128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5" ht="20.399999999999999" x14ac:dyDescent="0.25">
      <c r="A7" s="204" t="s">
        <v>1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</row>
    <row r="8" spans="1:15" ht="6" customHeight="1" x14ac:dyDescent="0.25">
      <c r="B8" s="3"/>
    </row>
    <row r="9" spans="1:15" ht="14.4" customHeight="1" x14ac:dyDescent="0.25">
      <c r="A9" s="207" t="s">
        <v>2</v>
      </c>
      <c r="B9" s="201" t="s">
        <v>3</v>
      </c>
      <c r="C9" s="208" t="s">
        <v>4</v>
      </c>
      <c r="D9" s="201" t="s">
        <v>136</v>
      </c>
      <c r="E9" s="201"/>
      <c r="F9" s="201"/>
      <c r="G9" s="201"/>
      <c r="H9" s="201"/>
      <c r="I9" s="201"/>
      <c r="J9" s="201"/>
      <c r="K9" s="201"/>
      <c r="L9" s="201"/>
      <c r="M9" s="201"/>
      <c r="N9" s="201"/>
    </row>
    <row r="10" spans="1:15" ht="14.4" customHeight="1" x14ac:dyDescent="0.25">
      <c r="A10" s="207"/>
      <c r="B10" s="201"/>
      <c r="C10" s="209"/>
      <c r="D10" s="201" t="s">
        <v>134</v>
      </c>
      <c r="E10" s="201"/>
      <c r="F10" s="201"/>
      <c r="G10" s="201"/>
      <c r="H10" s="201"/>
      <c r="I10" s="201" t="s">
        <v>135</v>
      </c>
      <c r="J10" s="201"/>
      <c r="K10" s="201"/>
      <c r="L10" s="201"/>
      <c r="M10" s="201"/>
      <c r="N10" s="201" t="s">
        <v>137</v>
      </c>
    </row>
    <row r="11" spans="1:15" ht="36" customHeight="1" x14ac:dyDescent="0.25">
      <c r="A11" s="207"/>
      <c r="B11" s="201"/>
      <c r="C11" s="210"/>
      <c r="D11" s="4" t="s">
        <v>129</v>
      </c>
      <c r="E11" s="4" t="s">
        <v>130</v>
      </c>
      <c r="F11" s="4" t="s">
        <v>131</v>
      </c>
      <c r="G11" s="4" t="s">
        <v>132</v>
      </c>
      <c r="H11" s="4" t="s">
        <v>133</v>
      </c>
      <c r="I11" s="4" t="s">
        <v>129</v>
      </c>
      <c r="J11" s="4" t="s">
        <v>130</v>
      </c>
      <c r="K11" s="4" t="s">
        <v>131</v>
      </c>
      <c r="L11" s="4" t="s">
        <v>132</v>
      </c>
      <c r="M11" s="4" t="s">
        <v>133</v>
      </c>
      <c r="N11" s="201"/>
    </row>
    <row r="12" spans="1:15" x14ac:dyDescent="0.25">
      <c r="A12" s="5">
        <v>1</v>
      </c>
      <c r="B12" s="4">
        <v>2</v>
      </c>
      <c r="C12" s="4">
        <v>3</v>
      </c>
      <c r="D12" s="5">
        <v>4</v>
      </c>
      <c r="E12" s="4">
        <v>5</v>
      </c>
      <c r="F12" s="4">
        <v>6</v>
      </c>
      <c r="G12" s="5">
        <v>7</v>
      </c>
      <c r="H12" s="4">
        <v>8</v>
      </c>
      <c r="I12" s="4">
        <v>9</v>
      </c>
      <c r="J12" s="5">
        <v>10</v>
      </c>
      <c r="K12" s="4">
        <v>11</v>
      </c>
      <c r="L12" s="4">
        <v>12</v>
      </c>
      <c r="M12" s="5">
        <v>13</v>
      </c>
      <c r="N12" s="4">
        <v>14</v>
      </c>
    </row>
    <row r="13" spans="1:15" ht="15.6" x14ac:dyDescent="0.25">
      <c r="A13" s="200" t="s">
        <v>138</v>
      </c>
      <c r="B13" s="200"/>
      <c r="C13" s="8" t="s">
        <v>139</v>
      </c>
      <c r="D13" s="54">
        <f>D14+D15</f>
        <v>84802.000000000015</v>
      </c>
      <c r="E13" s="54">
        <f t="shared" ref="E13:G13" si="0">E14+E15</f>
        <v>8546.2000000000007</v>
      </c>
      <c r="F13" s="54">
        <f t="shared" si="0"/>
        <v>1165.0999999999999</v>
      </c>
      <c r="G13" s="54">
        <f t="shared" si="0"/>
        <v>0</v>
      </c>
      <c r="H13" s="53">
        <f>G13+D13+E13+F13</f>
        <v>94513.300000000017</v>
      </c>
      <c r="I13" s="54">
        <f>I14+I15</f>
        <v>84627.8</v>
      </c>
      <c r="J13" s="54">
        <f t="shared" ref="J13" si="1">J14+J15</f>
        <v>5280.5</v>
      </c>
      <c r="K13" s="54">
        <f t="shared" ref="K13" si="2">K14+K15</f>
        <v>921.3</v>
      </c>
      <c r="L13" s="54">
        <f t="shared" ref="L13" si="3">L14+L15</f>
        <v>0</v>
      </c>
      <c r="M13" s="53">
        <f>L13+I13+J13+K13</f>
        <v>90829.6</v>
      </c>
      <c r="N13" s="54">
        <f>M13*100/H13</f>
        <v>96.102453305513592</v>
      </c>
      <c r="O13" s="50">
        <f t="shared" ref="O13:O76" si="4">H13-M13</f>
        <v>3683.7000000000116</v>
      </c>
    </row>
    <row r="14" spans="1:15" ht="25.8" customHeight="1" x14ac:dyDescent="0.25">
      <c r="A14" s="200"/>
      <c r="B14" s="200"/>
      <c r="C14" s="52" t="s">
        <v>116</v>
      </c>
      <c r="D14" s="32">
        <f>D16+D40+D57+D62+D71+D76</f>
        <v>76287.900000000009</v>
      </c>
      <c r="E14" s="32">
        <f t="shared" ref="E14:G14" si="5">E16+E40+E57+E62+E71+E76</f>
        <v>0</v>
      </c>
      <c r="F14" s="32">
        <f t="shared" si="5"/>
        <v>1165.0999999999999</v>
      </c>
      <c r="G14" s="32">
        <f t="shared" si="5"/>
        <v>0</v>
      </c>
      <c r="H14" s="53">
        <f t="shared" ref="H14:H77" si="6">G14+D14+E14+F14</f>
        <v>77453.000000000015</v>
      </c>
      <c r="I14" s="32">
        <f>I16+I40+I57+I62+I71+I76</f>
        <v>76113.7</v>
      </c>
      <c r="J14" s="32">
        <f t="shared" ref="J14:L14" si="7">J16+J40+J57+J62+J71+J76</f>
        <v>0</v>
      </c>
      <c r="K14" s="32">
        <f t="shared" si="7"/>
        <v>921.3</v>
      </c>
      <c r="L14" s="32">
        <f t="shared" si="7"/>
        <v>0</v>
      </c>
      <c r="M14" s="53">
        <f t="shared" ref="M14:M77" si="8">L14+I14+J14+K14</f>
        <v>77035</v>
      </c>
      <c r="N14" s="32">
        <f t="shared" ref="N14:N77" si="9">M14*100/H14</f>
        <v>99.460317870192227</v>
      </c>
      <c r="O14" s="50">
        <f t="shared" si="4"/>
        <v>418.00000000001455</v>
      </c>
    </row>
    <row r="15" spans="1:15" x14ac:dyDescent="0.25">
      <c r="A15" s="200"/>
      <c r="B15" s="200"/>
      <c r="C15" s="52" t="s">
        <v>220</v>
      </c>
      <c r="D15" s="32">
        <f>D68</f>
        <v>8514.1</v>
      </c>
      <c r="E15" s="32">
        <f t="shared" ref="E15:G15" si="10">E68</f>
        <v>8546.2000000000007</v>
      </c>
      <c r="F15" s="32">
        <f t="shared" si="10"/>
        <v>0</v>
      </c>
      <c r="G15" s="32">
        <f t="shared" si="10"/>
        <v>0</v>
      </c>
      <c r="H15" s="53">
        <f t="shared" si="6"/>
        <v>17060.300000000003</v>
      </c>
      <c r="I15" s="32">
        <f>I68</f>
        <v>8514.1</v>
      </c>
      <c r="J15" s="32">
        <f t="shared" ref="J15:L15" si="11">J68</f>
        <v>5280.5</v>
      </c>
      <c r="K15" s="32">
        <f t="shared" si="11"/>
        <v>0</v>
      </c>
      <c r="L15" s="32">
        <f t="shared" si="11"/>
        <v>0</v>
      </c>
      <c r="M15" s="53">
        <f t="shared" si="8"/>
        <v>13794.6</v>
      </c>
      <c r="N15" s="32">
        <f t="shared" si="9"/>
        <v>80.857898161228107</v>
      </c>
      <c r="O15" s="50">
        <f>H15-M15</f>
        <v>3265.7000000000025</v>
      </c>
    </row>
    <row r="16" spans="1:15" s="11" customFormat="1" ht="73.8" customHeight="1" x14ac:dyDescent="0.25">
      <c r="A16" s="156" t="s">
        <v>6</v>
      </c>
      <c r="B16" s="157" t="s">
        <v>7</v>
      </c>
      <c r="C16" s="24" t="s">
        <v>116</v>
      </c>
      <c r="D16" s="9">
        <f>D17</f>
        <v>2898.2000000000003</v>
      </c>
      <c r="E16" s="9">
        <f t="shared" ref="E16:G16" si="12">E17</f>
        <v>0</v>
      </c>
      <c r="F16" s="9">
        <f t="shared" si="12"/>
        <v>0</v>
      </c>
      <c r="G16" s="9">
        <f t="shared" si="12"/>
        <v>0</v>
      </c>
      <c r="H16" s="53">
        <f t="shared" si="6"/>
        <v>2898.2000000000003</v>
      </c>
      <c r="I16" s="9">
        <f>I17</f>
        <v>2882.2000000000003</v>
      </c>
      <c r="J16" s="9">
        <f t="shared" ref="J16:L16" si="13">J17</f>
        <v>0</v>
      </c>
      <c r="K16" s="9">
        <f t="shared" si="13"/>
        <v>0</v>
      </c>
      <c r="L16" s="9">
        <f t="shared" si="13"/>
        <v>0</v>
      </c>
      <c r="M16" s="53">
        <f t="shared" si="8"/>
        <v>2882.2000000000003</v>
      </c>
      <c r="N16" s="32">
        <f t="shared" si="9"/>
        <v>99.447933199917188</v>
      </c>
      <c r="O16" s="50">
        <f t="shared" si="4"/>
        <v>16</v>
      </c>
    </row>
    <row r="17" spans="1:15" ht="52.8" customHeight="1" x14ac:dyDescent="0.25">
      <c r="A17" s="158" t="s">
        <v>8</v>
      </c>
      <c r="B17" s="44" t="s">
        <v>9</v>
      </c>
      <c r="C17" s="10" t="s">
        <v>116</v>
      </c>
      <c r="D17" s="14">
        <f>SUM(D18:D39)</f>
        <v>2898.2000000000003</v>
      </c>
      <c r="E17" s="14"/>
      <c r="F17" s="14"/>
      <c r="G17" s="14"/>
      <c r="H17" s="53">
        <f t="shared" si="6"/>
        <v>2898.2000000000003</v>
      </c>
      <c r="I17" s="14">
        <f>SUM(I18:I39)</f>
        <v>2882.2000000000003</v>
      </c>
      <c r="J17" s="14"/>
      <c r="K17" s="14"/>
      <c r="L17" s="14"/>
      <c r="M17" s="53">
        <f t="shared" si="8"/>
        <v>2882.2000000000003</v>
      </c>
      <c r="N17" s="32">
        <f t="shared" si="9"/>
        <v>99.447933199917188</v>
      </c>
      <c r="O17" s="50">
        <f t="shared" si="4"/>
        <v>16</v>
      </c>
    </row>
    <row r="18" spans="1:15" s="18" customFormat="1" ht="39.6" customHeight="1" x14ac:dyDescent="0.25">
      <c r="A18" s="15" t="s">
        <v>10</v>
      </c>
      <c r="B18" s="16" t="s">
        <v>11</v>
      </c>
      <c r="C18" s="10"/>
      <c r="D18" s="17">
        <f>85-10</f>
        <v>75</v>
      </c>
      <c r="E18" s="17"/>
      <c r="F18" s="17"/>
      <c r="G18" s="17"/>
      <c r="H18" s="53">
        <f t="shared" si="6"/>
        <v>75</v>
      </c>
      <c r="I18" s="17">
        <v>75</v>
      </c>
      <c r="J18" s="17"/>
      <c r="K18" s="17"/>
      <c r="L18" s="17"/>
      <c r="M18" s="53">
        <f t="shared" si="8"/>
        <v>75</v>
      </c>
      <c r="N18" s="32">
        <f t="shared" si="9"/>
        <v>100</v>
      </c>
      <c r="O18" s="50">
        <f t="shared" si="4"/>
        <v>0</v>
      </c>
    </row>
    <row r="19" spans="1:15" s="18" customFormat="1" ht="26.4" customHeight="1" x14ac:dyDescent="0.25">
      <c r="A19" s="15" t="s">
        <v>12</v>
      </c>
      <c r="B19" s="16" t="s">
        <v>13</v>
      </c>
      <c r="C19" s="10"/>
      <c r="D19" s="19">
        <v>231.6</v>
      </c>
      <c r="E19" s="19"/>
      <c r="F19" s="19"/>
      <c r="G19" s="19"/>
      <c r="H19" s="53">
        <f t="shared" si="6"/>
        <v>231.6</v>
      </c>
      <c r="I19" s="17">
        <v>231.6</v>
      </c>
      <c r="J19" s="17"/>
      <c r="K19" s="17"/>
      <c r="L19" s="17"/>
      <c r="M19" s="53">
        <f t="shared" si="8"/>
        <v>231.6</v>
      </c>
      <c r="N19" s="32">
        <f t="shared" si="9"/>
        <v>100</v>
      </c>
      <c r="O19" s="50">
        <f t="shared" si="4"/>
        <v>0</v>
      </c>
    </row>
    <row r="20" spans="1:15" s="18" customFormat="1" ht="13.2" customHeight="1" x14ac:dyDescent="0.25">
      <c r="A20" s="15" t="s">
        <v>14</v>
      </c>
      <c r="B20" s="16" t="s">
        <v>15</v>
      </c>
      <c r="C20" s="10"/>
      <c r="D20" s="17">
        <v>94.8</v>
      </c>
      <c r="E20" s="17"/>
      <c r="F20" s="17"/>
      <c r="G20" s="17"/>
      <c r="H20" s="53">
        <f t="shared" si="6"/>
        <v>94.8</v>
      </c>
      <c r="I20" s="17">
        <v>94.8</v>
      </c>
      <c r="J20" s="17"/>
      <c r="K20" s="17"/>
      <c r="L20" s="17"/>
      <c r="M20" s="53">
        <f t="shared" si="8"/>
        <v>94.8</v>
      </c>
      <c r="N20" s="32">
        <f t="shared" si="9"/>
        <v>100</v>
      </c>
      <c r="O20" s="50">
        <f t="shared" si="4"/>
        <v>0</v>
      </c>
    </row>
    <row r="21" spans="1:15" s="18" customFormat="1" ht="26.4" x14ac:dyDescent="0.25">
      <c r="A21" s="15" t="s">
        <v>16</v>
      </c>
      <c r="B21" s="16" t="s">
        <v>17</v>
      </c>
      <c r="C21" s="10"/>
      <c r="D21" s="17">
        <v>19.899999999999999</v>
      </c>
      <c r="E21" s="17"/>
      <c r="F21" s="17"/>
      <c r="G21" s="17"/>
      <c r="H21" s="53">
        <f t="shared" si="6"/>
        <v>19.899999999999999</v>
      </c>
      <c r="I21" s="17">
        <v>19.899999999999999</v>
      </c>
      <c r="J21" s="17"/>
      <c r="K21" s="17"/>
      <c r="L21" s="17"/>
      <c r="M21" s="53">
        <f t="shared" si="8"/>
        <v>19.899999999999999</v>
      </c>
      <c r="N21" s="32">
        <f t="shared" si="9"/>
        <v>100</v>
      </c>
      <c r="O21" s="50">
        <f t="shared" si="4"/>
        <v>0</v>
      </c>
    </row>
    <row r="22" spans="1:15" s="18" customFormat="1" ht="26.4" x14ac:dyDescent="0.25">
      <c r="A22" s="15" t="s">
        <v>18</v>
      </c>
      <c r="B22" s="16" t="s">
        <v>19</v>
      </c>
      <c r="C22" s="10"/>
      <c r="D22" s="17">
        <v>65</v>
      </c>
      <c r="E22" s="17"/>
      <c r="F22" s="17"/>
      <c r="G22" s="17"/>
      <c r="H22" s="53">
        <f t="shared" si="6"/>
        <v>65</v>
      </c>
      <c r="I22" s="17">
        <v>65</v>
      </c>
      <c r="J22" s="17"/>
      <c r="K22" s="17"/>
      <c r="L22" s="17"/>
      <c r="M22" s="53">
        <f t="shared" si="8"/>
        <v>65</v>
      </c>
      <c r="N22" s="32">
        <f t="shared" si="9"/>
        <v>100</v>
      </c>
      <c r="O22" s="50">
        <f t="shared" si="4"/>
        <v>0</v>
      </c>
    </row>
    <row r="23" spans="1:15" s="18" customFormat="1" ht="26.4" x14ac:dyDescent="0.25">
      <c r="A23" s="15" t="s">
        <v>20</v>
      </c>
      <c r="B23" s="16" t="s">
        <v>21</v>
      </c>
      <c r="C23" s="10"/>
      <c r="D23" s="17">
        <f>60-50</f>
        <v>10</v>
      </c>
      <c r="E23" s="17"/>
      <c r="F23" s="17"/>
      <c r="G23" s="17"/>
      <c r="H23" s="53">
        <f t="shared" si="6"/>
        <v>10</v>
      </c>
      <c r="I23" s="17">
        <v>0</v>
      </c>
      <c r="J23" s="17"/>
      <c r="K23" s="17"/>
      <c r="L23" s="17"/>
      <c r="M23" s="53">
        <f t="shared" si="8"/>
        <v>0</v>
      </c>
      <c r="N23" s="32">
        <f t="shared" si="9"/>
        <v>0</v>
      </c>
      <c r="O23" s="50">
        <f t="shared" si="4"/>
        <v>10</v>
      </c>
    </row>
    <row r="24" spans="1:15" s="18" customFormat="1" ht="39.6" x14ac:dyDescent="0.25">
      <c r="A24" s="15" t="s">
        <v>22</v>
      </c>
      <c r="B24" s="20" t="s">
        <v>23</v>
      </c>
      <c r="C24" s="10"/>
      <c r="D24" s="17">
        <v>299.89999999999998</v>
      </c>
      <c r="E24" s="17"/>
      <c r="F24" s="17"/>
      <c r="G24" s="17"/>
      <c r="H24" s="53">
        <f t="shared" si="6"/>
        <v>299.89999999999998</v>
      </c>
      <c r="I24" s="17">
        <v>299.89999999999998</v>
      </c>
      <c r="J24" s="17"/>
      <c r="K24" s="17"/>
      <c r="L24" s="17"/>
      <c r="M24" s="53">
        <f t="shared" si="8"/>
        <v>299.89999999999998</v>
      </c>
      <c r="N24" s="32">
        <f t="shared" si="9"/>
        <v>100</v>
      </c>
      <c r="O24" s="50">
        <f t="shared" si="4"/>
        <v>0</v>
      </c>
    </row>
    <row r="25" spans="1:15" s="18" customFormat="1" ht="14.4" customHeight="1" x14ac:dyDescent="0.25">
      <c r="A25" s="15" t="s">
        <v>24</v>
      </c>
      <c r="B25" s="16" t="s">
        <v>25</v>
      </c>
      <c r="C25" s="10"/>
      <c r="D25" s="17">
        <v>50</v>
      </c>
      <c r="E25" s="17"/>
      <c r="F25" s="17"/>
      <c r="G25" s="17"/>
      <c r="H25" s="53">
        <f t="shared" si="6"/>
        <v>50</v>
      </c>
      <c r="I25" s="17">
        <v>50</v>
      </c>
      <c r="J25" s="17"/>
      <c r="K25" s="17"/>
      <c r="L25" s="17"/>
      <c r="M25" s="53">
        <f t="shared" si="8"/>
        <v>50</v>
      </c>
      <c r="N25" s="32">
        <f t="shared" si="9"/>
        <v>100</v>
      </c>
      <c r="O25" s="50">
        <f t="shared" si="4"/>
        <v>0</v>
      </c>
    </row>
    <row r="26" spans="1:15" s="18" customFormat="1" ht="52.8" x14ac:dyDescent="0.25">
      <c r="A26" s="15" t="s">
        <v>26</v>
      </c>
      <c r="B26" s="16" t="s">
        <v>27</v>
      </c>
      <c r="C26" s="10"/>
      <c r="D26" s="17">
        <v>10</v>
      </c>
      <c r="E26" s="17"/>
      <c r="F26" s="17"/>
      <c r="G26" s="17"/>
      <c r="H26" s="53">
        <f t="shared" si="6"/>
        <v>10</v>
      </c>
      <c r="I26" s="17">
        <v>10</v>
      </c>
      <c r="J26" s="17"/>
      <c r="K26" s="17"/>
      <c r="L26" s="17"/>
      <c r="M26" s="53">
        <f t="shared" si="8"/>
        <v>10</v>
      </c>
      <c r="N26" s="32">
        <f t="shared" si="9"/>
        <v>100</v>
      </c>
      <c r="O26" s="50">
        <f t="shared" si="4"/>
        <v>0</v>
      </c>
    </row>
    <row r="27" spans="1:15" s="18" customFormat="1" ht="26.4" x14ac:dyDescent="0.25">
      <c r="A27" s="15" t="s">
        <v>28</v>
      </c>
      <c r="B27" s="16" t="s">
        <v>29</v>
      </c>
      <c r="C27" s="10"/>
      <c r="D27" s="17">
        <v>230</v>
      </c>
      <c r="E27" s="17"/>
      <c r="F27" s="17"/>
      <c r="G27" s="17"/>
      <c r="H27" s="53">
        <f t="shared" si="6"/>
        <v>230</v>
      </c>
      <c r="I27" s="17">
        <v>230</v>
      </c>
      <c r="J27" s="17"/>
      <c r="K27" s="17"/>
      <c r="L27" s="17"/>
      <c r="M27" s="53">
        <f t="shared" si="8"/>
        <v>230</v>
      </c>
      <c r="N27" s="32">
        <f t="shared" si="9"/>
        <v>100</v>
      </c>
      <c r="O27" s="50">
        <f t="shared" si="4"/>
        <v>0</v>
      </c>
    </row>
    <row r="28" spans="1:15" s="18" customFormat="1" ht="13.2" customHeight="1" x14ac:dyDescent="0.25">
      <c r="A28" s="15" t="s">
        <v>30</v>
      </c>
      <c r="B28" s="16" t="s">
        <v>31</v>
      </c>
      <c r="C28" s="10"/>
      <c r="D28" s="17">
        <v>78.2</v>
      </c>
      <c r="E28" s="17"/>
      <c r="F28" s="17"/>
      <c r="G28" s="17"/>
      <c r="H28" s="53">
        <f t="shared" si="6"/>
        <v>78.2</v>
      </c>
      <c r="I28" s="17">
        <v>78.2</v>
      </c>
      <c r="J28" s="17"/>
      <c r="K28" s="17"/>
      <c r="L28" s="17"/>
      <c r="M28" s="53">
        <f t="shared" si="8"/>
        <v>78.2</v>
      </c>
      <c r="N28" s="32">
        <f t="shared" si="9"/>
        <v>100</v>
      </c>
      <c r="O28" s="50">
        <f t="shared" si="4"/>
        <v>0</v>
      </c>
    </row>
    <row r="29" spans="1:15" s="18" customFormat="1" ht="26.4" x14ac:dyDescent="0.25">
      <c r="A29" s="15" t="s">
        <v>32</v>
      </c>
      <c r="B29" s="16" t="s">
        <v>33</v>
      </c>
      <c r="C29" s="10"/>
      <c r="D29" s="17">
        <v>50</v>
      </c>
      <c r="E29" s="17"/>
      <c r="F29" s="17"/>
      <c r="G29" s="17"/>
      <c r="H29" s="53">
        <f t="shared" si="6"/>
        <v>50</v>
      </c>
      <c r="I29" s="17">
        <v>50</v>
      </c>
      <c r="J29" s="17"/>
      <c r="K29" s="17"/>
      <c r="L29" s="17"/>
      <c r="M29" s="53">
        <f t="shared" si="8"/>
        <v>50</v>
      </c>
      <c r="N29" s="32">
        <f t="shared" si="9"/>
        <v>100</v>
      </c>
      <c r="O29" s="50">
        <f t="shared" si="4"/>
        <v>0</v>
      </c>
    </row>
    <row r="30" spans="1:15" s="18" customFormat="1" ht="26.4" x14ac:dyDescent="0.25">
      <c r="A30" s="15" t="s">
        <v>34</v>
      </c>
      <c r="B30" s="16" t="s">
        <v>35</v>
      </c>
      <c r="C30" s="10"/>
      <c r="D30" s="17">
        <v>30</v>
      </c>
      <c r="E30" s="17"/>
      <c r="F30" s="17"/>
      <c r="G30" s="17"/>
      <c r="H30" s="53">
        <f t="shared" si="6"/>
        <v>30</v>
      </c>
      <c r="I30" s="17">
        <v>30</v>
      </c>
      <c r="J30" s="17"/>
      <c r="K30" s="17"/>
      <c r="L30" s="17"/>
      <c r="M30" s="53">
        <f t="shared" si="8"/>
        <v>30</v>
      </c>
      <c r="N30" s="32">
        <f t="shared" si="9"/>
        <v>100</v>
      </c>
      <c r="O30" s="50">
        <f t="shared" si="4"/>
        <v>0</v>
      </c>
    </row>
    <row r="31" spans="1:15" s="18" customFormat="1" ht="26.4" x14ac:dyDescent="0.25">
      <c r="A31" s="15" t="s">
        <v>36</v>
      </c>
      <c r="B31" s="16" t="s">
        <v>37</v>
      </c>
      <c r="C31" s="10"/>
      <c r="D31" s="17">
        <v>60</v>
      </c>
      <c r="E31" s="17"/>
      <c r="F31" s="17"/>
      <c r="G31" s="17"/>
      <c r="H31" s="53">
        <f t="shared" si="6"/>
        <v>60</v>
      </c>
      <c r="I31" s="17">
        <v>54</v>
      </c>
      <c r="J31" s="17"/>
      <c r="K31" s="17"/>
      <c r="L31" s="17"/>
      <c r="M31" s="53">
        <f t="shared" si="8"/>
        <v>54</v>
      </c>
      <c r="N31" s="32">
        <f t="shared" si="9"/>
        <v>90</v>
      </c>
      <c r="O31" s="50">
        <f t="shared" si="4"/>
        <v>6</v>
      </c>
    </row>
    <row r="32" spans="1:15" s="18" customFormat="1" ht="27" customHeight="1" x14ac:dyDescent="0.25">
      <c r="A32" s="15" t="s">
        <v>38</v>
      </c>
      <c r="B32" s="16" t="s">
        <v>39</v>
      </c>
      <c r="C32" s="10"/>
      <c r="D32" s="17">
        <v>300</v>
      </c>
      <c r="E32" s="17"/>
      <c r="F32" s="17"/>
      <c r="G32" s="17"/>
      <c r="H32" s="53">
        <f t="shared" si="6"/>
        <v>300</v>
      </c>
      <c r="I32" s="17">
        <v>300</v>
      </c>
      <c r="J32" s="17"/>
      <c r="K32" s="17"/>
      <c r="L32" s="17"/>
      <c r="M32" s="53">
        <f t="shared" si="8"/>
        <v>300</v>
      </c>
      <c r="N32" s="32">
        <f t="shared" si="9"/>
        <v>100</v>
      </c>
      <c r="O32" s="50">
        <f t="shared" si="4"/>
        <v>0</v>
      </c>
    </row>
    <row r="33" spans="1:15" s="18" customFormat="1" ht="43.2" customHeight="1" x14ac:dyDescent="0.25">
      <c r="A33" s="15" t="s">
        <v>40</v>
      </c>
      <c r="B33" s="16" t="s">
        <v>41</v>
      </c>
      <c r="C33" s="10"/>
      <c r="D33" s="17">
        <v>50</v>
      </c>
      <c r="E33" s="17"/>
      <c r="F33" s="17"/>
      <c r="G33" s="17"/>
      <c r="H33" s="53">
        <f t="shared" si="6"/>
        <v>50</v>
      </c>
      <c r="I33" s="17">
        <v>50</v>
      </c>
      <c r="J33" s="17"/>
      <c r="K33" s="17"/>
      <c r="L33" s="17"/>
      <c r="M33" s="53">
        <f t="shared" si="8"/>
        <v>50</v>
      </c>
      <c r="N33" s="32">
        <f t="shared" si="9"/>
        <v>100</v>
      </c>
      <c r="O33" s="50">
        <f t="shared" si="4"/>
        <v>0</v>
      </c>
    </row>
    <row r="34" spans="1:15" s="18" customFormat="1" ht="26.4" x14ac:dyDescent="0.25">
      <c r="A34" s="15" t="s">
        <v>42</v>
      </c>
      <c r="B34" s="16" t="s">
        <v>43</v>
      </c>
      <c r="C34" s="10"/>
      <c r="D34" s="17">
        <f>70-70</f>
        <v>0</v>
      </c>
      <c r="E34" s="17"/>
      <c r="F34" s="17"/>
      <c r="G34" s="17"/>
      <c r="H34" s="53">
        <f t="shared" si="6"/>
        <v>0</v>
      </c>
      <c r="I34" s="17">
        <v>0</v>
      </c>
      <c r="J34" s="17"/>
      <c r="K34" s="17"/>
      <c r="L34" s="17"/>
      <c r="M34" s="53">
        <f t="shared" si="8"/>
        <v>0</v>
      </c>
      <c r="N34" s="32"/>
      <c r="O34" s="50">
        <f t="shared" si="4"/>
        <v>0</v>
      </c>
    </row>
    <row r="35" spans="1:15" s="18" customFormat="1" ht="27" customHeight="1" x14ac:dyDescent="0.25">
      <c r="A35" s="15" t="s">
        <v>44</v>
      </c>
      <c r="B35" s="21" t="s">
        <v>45</v>
      </c>
      <c r="C35" s="10"/>
      <c r="D35" s="17">
        <v>40</v>
      </c>
      <c r="E35" s="17"/>
      <c r="F35" s="17"/>
      <c r="G35" s="17"/>
      <c r="H35" s="53">
        <f t="shared" si="6"/>
        <v>40</v>
      </c>
      <c r="I35" s="17">
        <v>40</v>
      </c>
      <c r="J35" s="17"/>
      <c r="K35" s="17"/>
      <c r="L35" s="17"/>
      <c r="M35" s="53">
        <f t="shared" si="8"/>
        <v>40</v>
      </c>
      <c r="N35" s="32">
        <f t="shared" si="9"/>
        <v>100</v>
      </c>
      <c r="O35" s="50">
        <f t="shared" si="4"/>
        <v>0</v>
      </c>
    </row>
    <row r="36" spans="1:15" s="18" customFormat="1" ht="40.799999999999997" customHeight="1" x14ac:dyDescent="0.25">
      <c r="A36" s="15" t="s">
        <v>46</v>
      </c>
      <c r="B36" s="16" t="s">
        <v>47</v>
      </c>
      <c r="C36" s="10"/>
      <c r="D36" s="17">
        <v>98.2</v>
      </c>
      <c r="E36" s="17"/>
      <c r="F36" s="17"/>
      <c r="G36" s="17"/>
      <c r="H36" s="53">
        <f t="shared" si="6"/>
        <v>98.2</v>
      </c>
      <c r="I36" s="17">
        <v>98.2</v>
      </c>
      <c r="J36" s="17"/>
      <c r="K36" s="17"/>
      <c r="L36" s="17"/>
      <c r="M36" s="53">
        <f t="shared" si="8"/>
        <v>98.2</v>
      </c>
      <c r="N36" s="32">
        <f t="shared" si="9"/>
        <v>100</v>
      </c>
      <c r="O36" s="50">
        <f t="shared" si="4"/>
        <v>0</v>
      </c>
    </row>
    <row r="37" spans="1:15" s="18" customFormat="1" ht="26.4" x14ac:dyDescent="0.25">
      <c r="A37" s="15" t="s">
        <v>48</v>
      </c>
      <c r="B37" s="16" t="s">
        <v>49</v>
      </c>
      <c r="C37" s="10"/>
      <c r="D37" s="17">
        <v>90</v>
      </c>
      <c r="E37" s="17"/>
      <c r="F37" s="17"/>
      <c r="G37" s="17"/>
      <c r="H37" s="53">
        <f t="shared" si="6"/>
        <v>90</v>
      </c>
      <c r="I37" s="17">
        <v>90</v>
      </c>
      <c r="J37" s="17"/>
      <c r="K37" s="17"/>
      <c r="L37" s="17"/>
      <c r="M37" s="53">
        <f t="shared" si="8"/>
        <v>90</v>
      </c>
      <c r="N37" s="32">
        <f t="shared" si="9"/>
        <v>100</v>
      </c>
      <c r="O37" s="50">
        <f t="shared" si="4"/>
        <v>0</v>
      </c>
    </row>
    <row r="38" spans="1:15" s="18" customFormat="1" ht="26.4" x14ac:dyDescent="0.25">
      <c r="A38" s="15" t="s">
        <v>50</v>
      </c>
      <c r="B38" s="16" t="s">
        <v>51</v>
      </c>
      <c r="C38" s="22" t="s">
        <v>221</v>
      </c>
      <c r="D38" s="17">
        <v>1000</v>
      </c>
      <c r="E38" s="17"/>
      <c r="F38" s="17"/>
      <c r="G38" s="17"/>
      <c r="H38" s="53">
        <f t="shared" si="6"/>
        <v>1000</v>
      </c>
      <c r="I38" s="17">
        <v>1000</v>
      </c>
      <c r="J38" s="17"/>
      <c r="K38" s="17"/>
      <c r="L38" s="17"/>
      <c r="M38" s="53">
        <f t="shared" si="8"/>
        <v>1000</v>
      </c>
      <c r="N38" s="32">
        <f t="shared" si="9"/>
        <v>100</v>
      </c>
      <c r="O38" s="50">
        <f t="shared" si="4"/>
        <v>0</v>
      </c>
    </row>
    <row r="39" spans="1:15" s="18" customFormat="1" ht="79.2" x14ac:dyDescent="0.25">
      <c r="A39" s="15" t="s">
        <v>53</v>
      </c>
      <c r="B39" s="23" t="s">
        <v>54</v>
      </c>
      <c r="C39" s="24"/>
      <c r="D39" s="25">
        <v>15.6</v>
      </c>
      <c r="E39" s="25"/>
      <c r="F39" s="25"/>
      <c r="G39" s="25"/>
      <c r="H39" s="53">
        <f t="shared" si="6"/>
        <v>15.6</v>
      </c>
      <c r="I39" s="25">
        <v>15.6</v>
      </c>
      <c r="J39" s="25"/>
      <c r="K39" s="25"/>
      <c r="L39" s="25"/>
      <c r="M39" s="53">
        <f t="shared" si="8"/>
        <v>15.6</v>
      </c>
      <c r="N39" s="32">
        <f t="shared" si="9"/>
        <v>100</v>
      </c>
      <c r="O39" s="50">
        <f t="shared" si="4"/>
        <v>0</v>
      </c>
    </row>
    <row r="40" spans="1:15" s="27" customFormat="1" ht="42" customHeight="1" x14ac:dyDescent="0.3">
      <c r="A40" s="156" t="s">
        <v>55</v>
      </c>
      <c r="B40" s="157" t="s">
        <v>56</v>
      </c>
      <c r="C40" s="24" t="s">
        <v>140</v>
      </c>
      <c r="D40" s="26">
        <f>D41+D42+D43+D44</f>
        <v>63790.8</v>
      </c>
      <c r="E40" s="26">
        <f t="shared" ref="E40:G40" si="14">E41+E42+E43+E44</f>
        <v>0</v>
      </c>
      <c r="F40" s="26">
        <f t="shared" si="14"/>
        <v>0</v>
      </c>
      <c r="G40" s="26">
        <f t="shared" si="14"/>
        <v>0</v>
      </c>
      <c r="H40" s="53">
        <f t="shared" si="6"/>
        <v>63790.8</v>
      </c>
      <c r="I40" s="26">
        <f>I41+I42+I43+I44</f>
        <v>63790.8</v>
      </c>
      <c r="J40" s="26">
        <f t="shared" ref="J40:L40" si="15">J41+J42+J43+J44</f>
        <v>0</v>
      </c>
      <c r="K40" s="26">
        <f t="shared" si="15"/>
        <v>0</v>
      </c>
      <c r="L40" s="26">
        <f t="shared" si="15"/>
        <v>0</v>
      </c>
      <c r="M40" s="53">
        <f t="shared" si="8"/>
        <v>63790.8</v>
      </c>
      <c r="N40" s="32">
        <f t="shared" si="9"/>
        <v>100</v>
      </c>
      <c r="O40" s="50">
        <f t="shared" si="4"/>
        <v>0</v>
      </c>
    </row>
    <row r="41" spans="1:15" ht="66.599999999999994" customHeight="1" x14ac:dyDescent="0.25">
      <c r="A41" s="159" t="s">
        <v>57</v>
      </c>
      <c r="B41" s="46" t="s">
        <v>222</v>
      </c>
      <c r="C41" s="24" t="s">
        <v>140</v>
      </c>
      <c r="D41" s="14">
        <v>62460.6</v>
      </c>
      <c r="E41" s="14"/>
      <c r="F41" s="14"/>
      <c r="G41" s="14"/>
      <c r="H41" s="53">
        <f t="shared" si="6"/>
        <v>62460.6</v>
      </c>
      <c r="I41" s="14">
        <v>62460.6</v>
      </c>
      <c r="J41" s="14"/>
      <c r="K41" s="14"/>
      <c r="L41" s="14"/>
      <c r="M41" s="53">
        <f t="shared" si="8"/>
        <v>62460.6</v>
      </c>
      <c r="N41" s="32">
        <f t="shared" si="9"/>
        <v>100</v>
      </c>
      <c r="O41" s="50">
        <f t="shared" si="4"/>
        <v>0</v>
      </c>
    </row>
    <row r="42" spans="1:15" ht="69" customHeight="1" x14ac:dyDescent="0.25">
      <c r="A42" s="159" t="s">
        <v>59</v>
      </c>
      <c r="B42" s="46" t="s">
        <v>60</v>
      </c>
      <c r="C42" s="24" t="s">
        <v>140</v>
      </c>
      <c r="D42" s="14">
        <v>745.4</v>
      </c>
      <c r="E42" s="14"/>
      <c r="F42" s="14"/>
      <c r="G42" s="14"/>
      <c r="H42" s="53">
        <f t="shared" si="6"/>
        <v>745.4</v>
      </c>
      <c r="I42" s="14">
        <v>745.4</v>
      </c>
      <c r="J42" s="14"/>
      <c r="K42" s="14"/>
      <c r="L42" s="14"/>
      <c r="M42" s="53">
        <f t="shared" si="8"/>
        <v>745.4</v>
      </c>
      <c r="N42" s="32">
        <f t="shared" si="9"/>
        <v>100</v>
      </c>
      <c r="O42" s="50">
        <f t="shared" si="4"/>
        <v>0</v>
      </c>
    </row>
    <row r="43" spans="1:15" ht="93" customHeight="1" x14ac:dyDescent="0.25">
      <c r="A43" s="15" t="s">
        <v>61</v>
      </c>
      <c r="B43" s="160" t="s">
        <v>62</v>
      </c>
      <c r="C43" s="24" t="s">
        <v>140</v>
      </c>
      <c r="D43" s="31">
        <v>30</v>
      </c>
      <c r="E43" s="31"/>
      <c r="F43" s="31"/>
      <c r="G43" s="31"/>
      <c r="H43" s="53">
        <f t="shared" si="6"/>
        <v>30</v>
      </c>
      <c r="I43" s="31">
        <v>30</v>
      </c>
      <c r="J43" s="31"/>
      <c r="K43" s="31"/>
      <c r="L43" s="31"/>
      <c r="M43" s="53">
        <f t="shared" si="8"/>
        <v>30</v>
      </c>
      <c r="N43" s="32">
        <f t="shared" si="9"/>
        <v>100</v>
      </c>
      <c r="O43" s="50">
        <f t="shared" si="4"/>
        <v>0</v>
      </c>
    </row>
    <row r="44" spans="1:15" ht="68.400000000000006" customHeight="1" x14ac:dyDescent="0.25">
      <c r="A44" s="158" t="s">
        <v>63</v>
      </c>
      <c r="B44" s="44" t="s">
        <v>64</v>
      </c>
      <c r="C44" s="24" t="s">
        <v>140</v>
      </c>
      <c r="D44" s="32">
        <f>D45+D47+D49+D52+D55</f>
        <v>554.79999999999995</v>
      </c>
      <c r="E44" s="32"/>
      <c r="F44" s="32"/>
      <c r="G44" s="32"/>
      <c r="H44" s="53">
        <f t="shared" si="6"/>
        <v>554.79999999999995</v>
      </c>
      <c r="I44" s="32">
        <f>I45+I47+I49+I52+I55</f>
        <v>554.79999999999995</v>
      </c>
      <c r="J44" s="32"/>
      <c r="K44" s="32"/>
      <c r="L44" s="32"/>
      <c r="M44" s="53">
        <f t="shared" si="8"/>
        <v>554.79999999999995</v>
      </c>
      <c r="N44" s="32">
        <f t="shared" si="9"/>
        <v>100</v>
      </c>
      <c r="O44" s="50">
        <f t="shared" si="4"/>
        <v>0</v>
      </c>
    </row>
    <row r="45" spans="1:15" ht="39.6" x14ac:dyDescent="0.25">
      <c r="A45" s="158" t="s">
        <v>65</v>
      </c>
      <c r="B45" s="23" t="s">
        <v>66</v>
      </c>
      <c r="C45" s="13"/>
      <c r="D45" s="25">
        <f>SUM(D46:D46)</f>
        <v>40</v>
      </c>
      <c r="E45" s="25"/>
      <c r="F45" s="25"/>
      <c r="G45" s="25"/>
      <c r="H45" s="53">
        <f t="shared" si="6"/>
        <v>40</v>
      </c>
      <c r="I45" s="25">
        <f>SUM(I46:I46)</f>
        <v>40</v>
      </c>
      <c r="J45" s="25"/>
      <c r="K45" s="25"/>
      <c r="L45" s="25"/>
      <c r="M45" s="53">
        <f t="shared" si="8"/>
        <v>40</v>
      </c>
      <c r="N45" s="32">
        <f t="shared" si="9"/>
        <v>100</v>
      </c>
      <c r="O45" s="50">
        <f t="shared" si="4"/>
        <v>0</v>
      </c>
    </row>
    <row r="46" spans="1:15" ht="14.4" customHeight="1" x14ac:dyDescent="0.25">
      <c r="A46" s="158"/>
      <c r="B46" s="23" t="s">
        <v>67</v>
      </c>
      <c r="C46" s="13"/>
      <c r="D46" s="25">
        <v>40</v>
      </c>
      <c r="E46" s="25"/>
      <c r="F46" s="25"/>
      <c r="G46" s="25"/>
      <c r="H46" s="53">
        <f t="shared" si="6"/>
        <v>40</v>
      </c>
      <c r="I46" s="25">
        <v>40</v>
      </c>
      <c r="J46" s="25"/>
      <c r="K46" s="25"/>
      <c r="L46" s="25"/>
      <c r="M46" s="53">
        <f t="shared" si="8"/>
        <v>40</v>
      </c>
      <c r="N46" s="32">
        <f t="shared" si="9"/>
        <v>100</v>
      </c>
      <c r="O46" s="50">
        <f t="shared" si="4"/>
        <v>0</v>
      </c>
    </row>
    <row r="47" spans="1:15" ht="39.6" x14ac:dyDescent="0.25">
      <c r="A47" s="158" t="s">
        <v>68</v>
      </c>
      <c r="B47" s="23" t="s">
        <v>69</v>
      </c>
      <c r="C47" s="13"/>
      <c r="D47" s="25">
        <f>SUM(D48:D48)</f>
        <v>28</v>
      </c>
      <c r="E47" s="25"/>
      <c r="F47" s="25"/>
      <c r="G47" s="25"/>
      <c r="H47" s="53">
        <f t="shared" si="6"/>
        <v>28</v>
      </c>
      <c r="I47" s="25">
        <f>SUM(I48:I48)</f>
        <v>28</v>
      </c>
      <c r="J47" s="25"/>
      <c r="K47" s="25"/>
      <c r="L47" s="25"/>
      <c r="M47" s="53">
        <f t="shared" si="8"/>
        <v>28</v>
      </c>
      <c r="N47" s="32">
        <f t="shared" si="9"/>
        <v>100</v>
      </c>
      <c r="O47" s="50">
        <f t="shared" si="4"/>
        <v>0</v>
      </c>
    </row>
    <row r="48" spans="1:15" ht="14.4" customHeight="1" x14ac:dyDescent="0.25">
      <c r="A48" s="158"/>
      <c r="B48" s="23" t="s">
        <v>67</v>
      </c>
      <c r="C48" s="13"/>
      <c r="D48" s="25">
        <v>28</v>
      </c>
      <c r="E48" s="25"/>
      <c r="F48" s="25"/>
      <c r="G48" s="25"/>
      <c r="H48" s="53">
        <f t="shared" si="6"/>
        <v>28</v>
      </c>
      <c r="I48" s="25">
        <v>28</v>
      </c>
      <c r="J48" s="25"/>
      <c r="K48" s="25"/>
      <c r="L48" s="25"/>
      <c r="M48" s="53">
        <f t="shared" si="8"/>
        <v>28</v>
      </c>
      <c r="N48" s="32">
        <f t="shared" si="9"/>
        <v>100</v>
      </c>
      <c r="O48" s="50">
        <f t="shared" si="4"/>
        <v>0</v>
      </c>
    </row>
    <row r="49" spans="1:15" ht="39.6" x14ac:dyDescent="0.25">
      <c r="A49" s="158" t="s">
        <v>70</v>
      </c>
      <c r="B49" s="23" t="s">
        <v>71</v>
      </c>
      <c r="C49" s="13"/>
      <c r="D49" s="25">
        <f>SUM(D50:D51)</f>
        <v>134.80000000000001</v>
      </c>
      <c r="E49" s="25"/>
      <c r="F49" s="25"/>
      <c r="G49" s="25"/>
      <c r="H49" s="53">
        <f t="shared" si="6"/>
        <v>134.80000000000001</v>
      </c>
      <c r="I49" s="25">
        <f>SUM(I50:I51)</f>
        <v>134.80000000000001</v>
      </c>
      <c r="J49" s="25"/>
      <c r="K49" s="25"/>
      <c r="L49" s="25"/>
      <c r="M49" s="53">
        <f t="shared" si="8"/>
        <v>134.80000000000001</v>
      </c>
      <c r="N49" s="32">
        <f t="shared" si="9"/>
        <v>100</v>
      </c>
      <c r="O49" s="50">
        <f t="shared" si="4"/>
        <v>0</v>
      </c>
    </row>
    <row r="50" spans="1:15" ht="13.8" customHeight="1" x14ac:dyDescent="0.25">
      <c r="A50" s="158"/>
      <c r="B50" s="23" t="s">
        <v>72</v>
      </c>
      <c r="C50" s="13"/>
      <c r="D50" s="25">
        <v>98.8</v>
      </c>
      <c r="E50" s="25"/>
      <c r="F50" s="25"/>
      <c r="G50" s="25"/>
      <c r="H50" s="53">
        <f t="shared" si="6"/>
        <v>98.8</v>
      </c>
      <c r="I50" s="25">
        <v>98.8</v>
      </c>
      <c r="J50" s="25"/>
      <c r="K50" s="25"/>
      <c r="L50" s="25"/>
      <c r="M50" s="53">
        <f t="shared" si="8"/>
        <v>98.8</v>
      </c>
      <c r="N50" s="32">
        <f t="shared" si="9"/>
        <v>100</v>
      </c>
      <c r="O50" s="50">
        <f t="shared" si="4"/>
        <v>0</v>
      </c>
    </row>
    <row r="51" spans="1:15" ht="14.4" customHeight="1" x14ac:dyDescent="0.25">
      <c r="A51" s="158"/>
      <c r="B51" s="23" t="s">
        <v>67</v>
      </c>
      <c r="C51" s="13"/>
      <c r="D51" s="25">
        <v>36</v>
      </c>
      <c r="E51" s="25"/>
      <c r="F51" s="25"/>
      <c r="G51" s="25"/>
      <c r="H51" s="53">
        <f t="shared" si="6"/>
        <v>36</v>
      </c>
      <c r="I51" s="25">
        <v>36</v>
      </c>
      <c r="J51" s="25"/>
      <c r="K51" s="25"/>
      <c r="L51" s="25"/>
      <c r="M51" s="53">
        <f t="shared" si="8"/>
        <v>36</v>
      </c>
      <c r="N51" s="32">
        <f t="shared" si="9"/>
        <v>100</v>
      </c>
      <c r="O51" s="50">
        <f t="shared" si="4"/>
        <v>0</v>
      </c>
    </row>
    <row r="52" spans="1:15" ht="39.6" x14ac:dyDescent="0.25">
      <c r="A52" s="158" t="s">
        <v>73</v>
      </c>
      <c r="B52" s="23" t="s">
        <v>74</v>
      </c>
      <c r="C52" s="13"/>
      <c r="D52" s="25">
        <f>D53+D54</f>
        <v>328</v>
      </c>
      <c r="E52" s="25"/>
      <c r="F52" s="25"/>
      <c r="G52" s="25"/>
      <c r="H52" s="53">
        <f t="shared" si="6"/>
        <v>328</v>
      </c>
      <c r="I52" s="25">
        <f>I53+I54</f>
        <v>328</v>
      </c>
      <c r="J52" s="25"/>
      <c r="K52" s="25"/>
      <c r="L52" s="25"/>
      <c r="M52" s="53">
        <f t="shared" si="8"/>
        <v>328</v>
      </c>
      <c r="N52" s="32">
        <f t="shared" si="9"/>
        <v>100</v>
      </c>
      <c r="O52" s="50">
        <f t="shared" si="4"/>
        <v>0</v>
      </c>
    </row>
    <row r="53" spans="1:15" ht="17.399999999999999" customHeight="1" x14ac:dyDescent="0.25">
      <c r="A53" s="158"/>
      <c r="B53" s="23" t="s">
        <v>75</v>
      </c>
      <c r="C53" s="13"/>
      <c r="D53" s="25">
        <v>280</v>
      </c>
      <c r="E53" s="25"/>
      <c r="F53" s="25"/>
      <c r="G53" s="25"/>
      <c r="H53" s="53">
        <f t="shared" si="6"/>
        <v>280</v>
      </c>
      <c r="I53" s="25">
        <v>280</v>
      </c>
      <c r="J53" s="25"/>
      <c r="K53" s="25"/>
      <c r="L53" s="25"/>
      <c r="M53" s="53">
        <f t="shared" si="8"/>
        <v>280</v>
      </c>
      <c r="N53" s="32">
        <f t="shared" si="9"/>
        <v>100</v>
      </c>
      <c r="O53" s="50">
        <f t="shared" si="4"/>
        <v>0</v>
      </c>
    </row>
    <row r="54" spans="1:15" ht="17.399999999999999" customHeight="1" x14ac:dyDescent="0.25">
      <c r="A54" s="158"/>
      <c r="B54" s="23" t="s">
        <v>67</v>
      </c>
      <c r="C54" s="13"/>
      <c r="D54" s="25">
        <v>48</v>
      </c>
      <c r="E54" s="25"/>
      <c r="F54" s="25"/>
      <c r="G54" s="25"/>
      <c r="H54" s="53">
        <f t="shared" si="6"/>
        <v>48</v>
      </c>
      <c r="I54" s="25">
        <v>48</v>
      </c>
      <c r="J54" s="25"/>
      <c r="K54" s="25"/>
      <c r="L54" s="25"/>
      <c r="M54" s="53">
        <f t="shared" si="8"/>
        <v>48</v>
      </c>
      <c r="N54" s="32">
        <f t="shared" si="9"/>
        <v>100</v>
      </c>
      <c r="O54" s="50">
        <f t="shared" si="4"/>
        <v>0</v>
      </c>
    </row>
    <row r="55" spans="1:15" ht="55.8" customHeight="1" x14ac:dyDescent="0.25">
      <c r="A55" s="158" t="s">
        <v>76</v>
      </c>
      <c r="B55" s="23" t="s">
        <v>77</v>
      </c>
      <c r="C55" s="13"/>
      <c r="D55" s="25">
        <f>D56</f>
        <v>24</v>
      </c>
      <c r="E55" s="25"/>
      <c r="F55" s="25"/>
      <c r="G55" s="25"/>
      <c r="H55" s="53">
        <f t="shared" si="6"/>
        <v>24</v>
      </c>
      <c r="I55" s="25">
        <f>I56</f>
        <v>24</v>
      </c>
      <c r="J55" s="25"/>
      <c r="K55" s="25"/>
      <c r="L55" s="25"/>
      <c r="M55" s="53">
        <f t="shared" si="8"/>
        <v>24</v>
      </c>
      <c r="N55" s="32">
        <f t="shared" si="9"/>
        <v>100</v>
      </c>
      <c r="O55" s="50">
        <f t="shared" si="4"/>
        <v>0</v>
      </c>
    </row>
    <row r="56" spans="1:15" ht="14.4" customHeight="1" x14ac:dyDescent="0.25">
      <c r="A56" s="158"/>
      <c r="B56" s="23" t="s">
        <v>67</v>
      </c>
      <c r="C56" s="13"/>
      <c r="D56" s="25">
        <v>24</v>
      </c>
      <c r="E56" s="25"/>
      <c r="F56" s="25"/>
      <c r="G56" s="25"/>
      <c r="H56" s="53">
        <f t="shared" si="6"/>
        <v>24</v>
      </c>
      <c r="I56" s="25">
        <v>24</v>
      </c>
      <c r="J56" s="25"/>
      <c r="K56" s="25"/>
      <c r="L56" s="25"/>
      <c r="M56" s="53">
        <f t="shared" si="8"/>
        <v>24</v>
      </c>
      <c r="N56" s="32">
        <f t="shared" si="9"/>
        <v>100</v>
      </c>
      <c r="O56" s="50">
        <f t="shared" si="4"/>
        <v>0</v>
      </c>
    </row>
    <row r="57" spans="1:15" s="27" customFormat="1" ht="46.8" customHeight="1" x14ac:dyDescent="0.3">
      <c r="A57" s="161" t="s">
        <v>78</v>
      </c>
      <c r="B57" s="162" t="s">
        <v>79</v>
      </c>
      <c r="C57" s="169" t="s">
        <v>140</v>
      </c>
      <c r="D57" s="34">
        <f>D58+D59+D60+D61</f>
        <v>3965.1</v>
      </c>
      <c r="E57" s="34">
        <f t="shared" ref="E57:G57" si="16">E58+E59+E60+E61</f>
        <v>0</v>
      </c>
      <c r="F57" s="34">
        <f t="shared" si="16"/>
        <v>0</v>
      </c>
      <c r="G57" s="34">
        <f t="shared" si="16"/>
        <v>0</v>
      </c>
      <c r="H57" s="53">
        <f t="shared" si="6"/>
        <v>3965.1</v>
      </c>
      <c r="I57" s="34">
        <f>I58+I59+I60+I61</f>
        <v>3887.9999999999995</v>
      </c>
      <c r="J57" s="34">
        <f t="shared" ref="J57:L57" si="17">J58+J59+J60+J61</f>
        <v>0</v>
      </c>
      <c r="K57" s="34">
        <f t="shared" si="17"/>
        <v>0</v>
      </c>
      <c r="L57" s="34">
        <f t="shared" si="17"/>
        <v>0</v>
      </c>
      <c r="M57" s="53">
        <f t="shared" si="8"/>
        <v>3887.9999999999995</v>
      </c>
      <c r="N57" s="32">
        <f t="shared" si="9"/>
        <v>98.055534538851461</v>
      </c>
      <c r="O57" s="50">
        <f t="shared" si="4"/>
        <v>77.100000000000364</v>
      </c>
    </row>
    <row r="58" spans="1:15" ht="43.8" customHeight="1" x14ac:dyDescent="0.25">
      <c r="A58" s="163" t="s">
        <v>80</v>
      </c>
      <c r="B58" s="44" t="s">
        <v>81</v>
      </c>
      <c r="C58" s="24" t="s">
        <v>140</v>
      </c>
      <c r="D58" s="32">
        <v>3415.1</v>
      </c>
      <c r="E58" s="32"/>
      <c r="F58" s="32"/>
      <c r="G58" s="32"/>
      <c r="H58" s="53">
        <f t="shared" si="6"/>
        <v>3415.1</v>
      </c>
      <c r="I58" s="32">
        <v>3415.1</v>
      </c>
      <c r="J58" s="32"/>
      <c r="K58" s="32"/>
      <c r="L58" s="32"/>
      <c r="M58" s="53">
        <f t="shared" si="8"/>
        <v>3415.1</v>
      </c>
      <c r="N58" s="32">
        <f t="shared" si="9"/>
        <v>100</v>
      </c>
      <c r="O58" s="50">
        <f t="shared" si="4"/>
        <v>0</v>
      </c>
    </row>
    <row r="59" spans="1:15" ht="31.2" customHeight="1" x14ac:dyDescent="0.25">
      <c r="A59" s="158" t="s">
        <v>82</v>
      </c>
      <c r="B59" s="44" t="s">
        <v>83</v>
      </c>
      <c r="C59" s="24" t="s">
        <v>140</v>
      </c>
      <c r="D59" s="32">
        <v>300</v>
      </c>
      <c r="E59" s="32"/>
      <c r="F59" s="32"/>
      <c r="G59" s="32"/>
      <c r="H59" s="53">
        <f t="shared" si="6"/>
        <v>300</v>
      </c>
      <c r="I59" s="32">
        <v>273.2</v>
      </c>
      <c r="J59" s="32"/>
      <c r="K59" s="32"/>
      <c r="L59" s="32"/>
      <c r="M59" s="53">
        <f t="shared" si="8"/>
        <v>273.2</v>
      </c>
      <c r="N59" s="32">
        <f t="shared" si="9"/>
        <v>91.066666666666663</v>
      </c>
      <c r="O59" s="50">
        <f t="shared" si="4"/>
        <v>26.800000000000011</v>
      </c>
    </row>
    <row r="60" spans="1:15" ht="27.6" customHeight="1" x14ac:dyDescent="0.25">
      <c r="A60" s="158" t="s">
        <v>84</v>
      </c>
      <c r="B60" s="44" t="s">
        <v>85</v>
      </c>
      <c r="C60" s="24" t="s">
        <v>140</v>
      </c>
      <c r="D60" s="32">
        <v>100</v>
      </c>
      <c r="E60" s="32"/>
      <c r="F60" s="32"/>
      <c r="G60" s="32"/>
      <c r="H60" s="53">
        <f t="shared" si="6"/>
        <v>100</v>
      </c>
      <c r="I60" s="32">
        <v>49.7</v>
      </c>
      <c r="J60" s="32"/>
      <c r="K60" s="32"/>
      <c r="L60" s="32"/>
      <c r="M60" s="53">
        <f t="shared" si="8"/>
        <v>49.7</v>
      </c>
      <c r="N60" s="32">
        <f t="shared" si="9"/>
        <v>49.7</v>
      </c>
      <c r="O60" s="50">
        <f t="shared" si="4"/>
        <v>50.3</v>
      </c>
    </row>
    <row r="61" spans="1:15" ht="56.4" customHeight="1" x14ac:dyDescent="0.25">
      <c r="A61" s="158" t="s">
        <v>86</v>
      </c>
      <c r="B61" s="44" t="s">
        <v>87</v>
      </c>
      <c r="C61" s="24" t="s">
        <v>140</v>
      </c>
      <c r="D61" s="32">
        <v>150</v>
      </c>
      <c r="E61" s="32"/>
      <c r="F61" s="32"/>
      <c r="G61" s="32"/>
      <c r="H61" s="53">
        <f t="shared" si="6"/>
        <v>150</v>
      </c>
      <c r="I61" s="32">
        <v>150</v>
      </c>
      <c r="J61" s="32"/>
      <c r="K61" s="32"/>
      <c r="L61" s="32"/>
      <c r="M61" s="53">
        <f t="shared" si="8"/>
        <v>150</v>
      </c>
      <c r="N61" s="32">
        <f t="shared" si="9"/>
        <v>100</v>
      </c>
      <c r="O61" s="50">
        <f t="shared" si="4"/>
        <v>0</v>
      </c>
    </row>
    <row r="62" spans="1:15" ht="54" customHeight="1" x14ac:dyDescent="0.25">
      <c r="A62" s="164" t="s">
        <v>88</v>
      </c>
      <c r="B62" s="165" t="s">
        <v>89</v>
      </c>
      <c r="C62" s="169"/>
      <c r="D62" s="36">
        <f>D63+D66+D65</f>
        <v>334</v>
      </c>
      <c r="E62" s="36"/>
      <c r="F62" s="36"/>
      <c r="G62" s="36"/>
      <c r="H62" s="53">
        <f t="shared" si="6"/>
        <v>334</v>
      </c>
      <c r="I62" s="36">
        <f>I63+I66+I65</f>
        <v>334</v>
      </c>
      <c r="J62" s="36"/>
      <c r="K62" s="36"/>
      <c r="L62" s="36"/>
      <c r="M62" s="53">
        <f t="shared" si="8"/>
        <v>334</v>
      </c>
      <c r="N62" s="32">
        <f t="shared" si="9"/>
        <v>100</v>
      </c>
      <c r="O62" s="50">
        <f t="shared" si="4"/>
        <v>0</v>
      </c>
    </row>
    <row r="63" spans="1:15" ht="42" customHeight="1" x14ac:dyDescent="0.25">
      <c r="A63" s="158" t="s">
        <v>90</v>
      </c>
      <c r="B63" s="46" t="s">
        <v>91</v>
      </c>
      <c r="C63" s="24" t="s">
        <v>140</v>
      </c>
      <c r="D63" s="37">
        <f>D64</f>
        <v>50</v>
      </c>
      <c r="E63" s="37"/>
      <c r="F63" s="37"/>
      <c r="G63" s="37"/>
      <c r="H63" s="53">
        <f t="shared" si="6"/>
        <v>50</v>
      </c>
      <c r="I63" s="37">
        <f>I64</f>
        <v>50</v>
      </c>
      <c r="J63" s="37"/>
      <c r="K63" s="37"/>
      <c r="L63" s="37"/>
      <c r="M63" s="53">
        <f t="shared" si="8"/>
        <v>50</v>
      </c>
      <c r="N63" s="32">
        <f t="shared" si="9"/>
        <v>100</v>
      </c>
      <c r="O63" s="50">
        <f t="shared" si="4"/>
        <v>0</v>
      </c>
    </row>
    <row r="64" spans="1:15" ht="15.6" x14ac:dyDescent="0.25">
      <c r="A64" s="158"/>
      <c r="B64" s="23" t="s">
        <v>92</v>
      </c>
      <c r="C64" s="169"/>
      <c r="D64" s="37">
        <v>50</v>
      </c>
      <c r="E64" s="37"/>
      <c r="F64" s="37"/>
      <c r="G64" s="37"/>
      <c r="H64" s="53">
        <f t="shared" si="6"/>
        <v>50</v>
      </c>
      <c r="I64" s="37">
        <v>50</v>
      </c>
      <c r="J64" s="37"/>
      <c r="K64" s="37"/>
      <c r="L64" s="37"/>
      <c r="M64" s="53">
        <f t="shared" si="8"/>
        <v>50</v>
      </c>
      <c r="N64" s="32">
        <f t="shared" si="9"/>
        <v>100</v>
      </c>
      <c r="O64" s="50">
        <f t="shared" si="4"/>
        <v>0</v>
      </c>
    </row>
    <row r="65" spans="1:15" ht="46.8" customHeight="1" x14ac:dyDescent="0.25">
      <c r="A65" s="158" t="s">
        <v>93</v>
      </c>
      <c r="B65" s="46" t="s">
        <v>94</v>
      </c>
      <c r="C65" s="24" t="s">
        <v>140</v>
      </c>
      <c r="D65" s="37">
        <v>54</v>
      </c>
      <c r="E65" s="37"/>
      <c r="F65" s="37"/>
      <c r="G65" s="37"/>
      <c r="H65" s="53">
        <f t="shared" si="6"/>
        <v>54</v>
      </c>
      <c r="I65" s="37">
        <v>54</v>
      </c>
      <c r="J65" s="37"/>
      <c r="K65" s="37"/>
      <c r="L65" s="37"/>
      <c r="M65" s="53">
        <f t="shared" si="8"/>
        <v>54</v>
      </c>
      <c r="N65" s="32">
        <f t="shared" si="9"/>
        <v>100</v>
      </c>
      <c r="O65" s="50">
        <f t="shared" si="4"/>
        <v>0</v>
      </c>
    </row>
    <row r="66" spans="1:15" ht="67.2" customHeight="1" x14ac:dyDescent="0.25">
      <c r="A66" s="158" t="s">
        <v>95</v>
      </c>
      <c r="B66" s="46" t="s">
        <v>96</v>
      </c>
      <c r="C66" s="24" t="s">
        <v>140</v>
      </c>
      <c r="D66" s="37">
        <f>D67</f>
        <v>230</v>
      </c>
      <c r="E66" s="37"/>
      <c r="F66" s="37"/>
      <c r="G66" s="37"/>
      <c r="H66" s="53">
        <f t="shared" si="6"/>
        <v>230</v>
      </c>
      <c r="I66" s="37">
        <f>I67</f>
        <v>230</v>
      </c>
      <c r="J66" s="37"/>
      <c r="K66" s="37"/>
      <c r="L66" s="37"/>
      <c r="M66" s="53">
        <f t="shared" si="8"/>
        <v>230</v>
      </c>
      <c r="N66" s="32">
        <f t="shared" si="9"/>
        <v>100</v>
      </c>
      <c r="O66" s="50">
        <f t="shared" si="4"/>
        <v>0</v>
      </c>
    </row>
    <row r="67" spans="1:15" ht="15.6" x14ac:dyDescent="0.25">
      <c r="A67" s="164"/>
      <c r="B67" s="23" t="s">
        <v>92</v>
      </c>
      <c r="C67" s="7"/>
      <c r="D67" s="37">
        <v>230</v>
      </c>
      <c r="E67" s="37"/>
      <c r="F67" s="37"/>
      <c r="G67" s="37"/>
      <c r="H67" s="53">
        <f t="shared" si="6"/>
        <v>230</v>
      </c>
      <c r="I67" s="37">
        <v>230</v>
      </c>
      <c r="J67" s="37"/>
      <c r="K67" s="37"/>
      <c r="L67" s="37"/>
      <c r="M67" s="53">
        <f t="shared" si="8"/>
        <v>230</v>
      </c>
      <c r="N67" s="32">
        <f t="shared" si="9"/>
        <v>100</v>
      </c>
      <c r="O67" s="50">
        <f t="shared" si="4"/>
        <v>0</v>
      </c>
    </row>
    <row r="68" spans="1:15" s="41" customFormat="1" ht="97.8" customHeight="1" x14ac:dyDescent="0.3">
      <c r="A68" s="164" t="s">
        <v>97</v>
      </c>
      <c r="B68" s="165" t="s">
        <v>98</v>
      </c>
      <c r="C68" s="39" t="s">
        <v>99</v>
      </c>
      <c r="D68" s="40">
        <f>D69+D70</f>
        <v>8514.1</v>
      </c>
      <c r="E68" s="40">
        <f t="shared" ref="E68:G68" si="18">E69+E70</f>
        <v>8546.2000000000007</v>
      </c>
      <c r="F68" s="40">
        <f t="shared" si="18"/>
        <v>0</v>
      </c>
      <c r="G68" s="40">
        <f t="shared" si="18"/>
        <v>0</v>
      </c>
      <c r="H68" s="53">
        <f t="shared" si="6"/>
        <v>17060.300000000003</v>
      </c>
      <c r="I68" s="40">
        <f>I69+I70</f>
        <v>8514.1</v>
      </c>
      <c r="J68" s="40">
        <f t="shared" ref="J68:L68" si="19">J69+J70</f>
        <v>5280.5</v>
      </c>
      <c r="K68" s="40">
        <f t="shared" si="19"/>
        <v>0</v>
      </c>
      <c r="L68" s="40">
        <f t="shared" si="19"/>
        <v>0</v>
      </c>
      <c r="M68" s="53">
        <f t="shared" si="8"/>
        <v>13794.6</v>
      </c>
      <c r="N68" s="32">
        <f t="shared" si="9"/>
        <v>80.857898161228107</v>
      </c>
      <c r="O68" s="50">
        <f t="shared" si="4"/>
        <v>3265.7000000000025</v>
      </c>
    </row>
    <row r="69" spans="1:15" ht="29.4" customHeight="1" x14ac:dyDescent="0.25">
      <c r="A69" s="158" t="s">
        <v>100</v>
      </c>
      <c r="B69" s="46" t="s">
        <v>101</v>
      </c>
      <c r="C69" s="29" t="s">
        <v>99</v>
      </c>
      <c r="D69" s="14">
        <f>8364.1</f>
        <v>8364.1</v>
      </c>
      <c r="E69" s="14">
        <v>8546.2000000000007</v>
      </c>
      <c r="F69" s="14"/>
      <c r="G69" s="14"/>
      <c r="H69" s="53">
        <f t="shared" si="6"/>
        <v>16910.300000000003</v>
      </c>
      <c r="I69" s="14">
        <f>8364.1</f>
        <v>8364.1</v>
      </c>
      <c r="J69" s="14">
        <f>5280.5</f>
        <v>5280.5</v>
      </c>
      <c r="K69" s="14"/>
      <c r="L69" s="14"/>
      <c r="M69" s="53">
        <f t="shared" si="8"/>
        <v>13644.6</v>
      </c>
      <c r="N69" s="32">
        <f t="shared" si="9"/>
        <v>80.688101334689492</v>
      </c>
      <c r="O69" s="50">
        <f t="shared" si="4"/>
        <v>3265.7000000000025</v>
      </c>
    </row>
    <row r="70" spans="1:15" ht="44.4" customHeight="1" x14ac:dyDescent="0.25">
      <c r="A70" s="158" t="s">
        <v>102</v>
      </c>
      <c r="B70" s="160" t="s">
        <v>103</v>
      </c>
      <c r="C70" s="29" t="s">
        <v>99</v>
      </c>
      <c r="D70" s="14">
        <v>150</v>
      </c>
      <c r="E70" s="14"/>
      <c r="F70" s="14"/>
      <c r="G70" s="14"/>
      <c r="H70" s="53">
        <f t="shared" si="6"/>
        <v>150</v>
      </c>
      <c r="I70" s="14">
        <v>150</v>
      </c>
      <c r="J70" s="14"/>
      <c r="K70" s="14"/>
      <c r="L70" s="14"/>
      <c r="M70" s="53">
        <f t="shared" si="8"/>
        <v>150</v>
      </c>
      <c r="N70" s="32">
        <f t="shared" si="9"/>
        <v>100</v>
      </c>
      <c r="O70" s="50">
        <f t="shared" si="4"/>
        <v>0</v>
      </c>
    </row>
    <row r="71" spans="1:15" ht="39.6" x14ac:dyDescent="0.25">
      <c r="A71" s="164" t="s">
        <v>104</v>
      </c>
      <c r="B71" s="166" t="s">
        <v>105</v>
      </c>
      <c r="C71" s="170" t="s">
        <v>116</v>
      </c>
      <c r="D71" s="26">
        <f>D72+D73+D74+D75</f>
        <v>13.7</v>
      </c>
      <c r="E71" s="26">
        <f t="shared" ref="E71:G71" si="20">E72+E73+E74+E75</f>
        <v>0</v>
      </c>
      <c r="F71" s="26">
        <f>F72+F73+F74+F75</f>
        <v>1165.0999999999999</v>
      </c>
      <c r="G71" s="26">
        <f t="shared" si="20"/>
        <v>0</v>
      </c>
      <c r="H71" s="53">
        <f t="shared" si="6"/>
        <v>1178.8</v>
      </c>
      <c r="I71" s="26">
        <f>I72+I73+I74+I75</f>
        <v>13.7</v>
      </c>
      <c r="J71" s="26">
        <f t="shared" ref="J71:L71" si="21">J72+J73+J74+J75</f>
        <v>0</v>
      </c>
      <c r="K71" s="26">
        <f t="shared" si="21"/>
        <v>921.3</v>
      </c>
      <c r="L71" s="26">
        <f t="shared" si="21"/>
        <v>0</v>
      </c>
      <c r="M71" s="53">
        <f t="shared" si="8"/>
        <v>935</v>
      </c>
      <c r="N71" s="32">
        <f t="shared" si="9"/>
        <v>79.31795045809298</v>
      </c>
      <c r="O71" s="50">
        <f t="shared" si="4"/>
        <v>243.79999999999995</v>
      </c>
    </row>
    <row r="72" spans="1:15" s="18" customFormat="1" ht="70.2" customHeight="1" x14ac:dyDescent="0.25">
      <c r="A72" s="43" t="s">
        <v>106</v>
      </c>
      <c r="B72" s="23" t="s">
        <v>107</v>
      </c>
      <c r="C72" s="171" t="s">
        <v>116</v>
      </c>
      <c r="D72" s="32">
        <v>13.7</v>
      </c>
      <c r="E72" s="32"/>
      <c r="F72" s="32"/>
      <c r="G72" s="32"/>
      <c r="H72" s="53">
        <f t="shared" si="6"/>
        <v>13.7</v>
      </c>
      <c r="I72" s="32">
        <v>13.7</v>
      </c>
      <c r="J72" s="32"/>
      <c r="K72" s="32"/>
      <c r="L72" s="32"/>
      <c r="M72" s="53">
        <f t="shared" si="8"/>
        <v>13.7</v>
      </c>
      <c r="N72" s="32">
        <f t="shared" si="9"/>
        <v>100</v>
      </c>
      <c r="O72" s="50">
        <f t="shared" si="4"/>
        <v>0</v>
      </c>
    </row>
    <row r="73" spans="1:15" customFormat="1" ht="53.4" customHeight="1" x14ac:dyDescent="0.3">
      <c r="A73" s="43" t="s">
        <v>108</v>
      </c>
      <c r="B73" s="23" t="s">
        <v>109</v>
      </c>
      <c r="C73" s="171" t="s">
        <v>116</v>
      </c>
      <c r="D73" s="32"/>
      <c r="E73" s="32"/>
      <c r="F73" s="32">
        <v>38.1</v>
      </c>
      <c r="G73" s="32"/>
      <c r="H73" s="53">
        <f t="shared" si="6"/>
        <v>38.1</v>
      </c>
      <c r="I73" s="32"/>
      <c r="J73" s="32"/>
      <c r="K73" s="32">
        <v>18.2</v>
      </c>
      <c r="L73" s="32"/>
      <c r="M73" s="53">
        <f t="shared" si="8"/>
        <v>18.2</v>
      </c>
      <c r="N73" s="32">
        <f t="shared" si="9"/>
        <v>47.769028871391072</v>
      </c>
      <c r="O73" s="50">
        <f t="shared" si="4"/>
        <v>19.900000000000002</v>
      </c>
    </row>
    <row r="74" spans="1:15" customFormat="1" ht="108.6" customHeight="1" x14ac:dyDescent="0.3">
      <c r="A74" s="167" t="s">
        <v>110</v>
      </c>
      <c r="B74" s="44" t="s">
        <v>111</v>
      </c>
      <c r="C74" s="171" t="s">
        <v>116</v>
      </c>
      <c r="D74" s="45"/>
      <c r="E74" s="45"/>
      <c r="F74" s="45">
        <v>1100</v>
      </c>
      <c r="G74" s="45"/>
      <c r="H74" s="53">
        <f t="shared" si="6"/>
        <v>1100</v>
      </c>
      <c r="I74" s="45"/>
      <c r="J74" s="45"/>
      <c r="K74" s="45">
        <v>893.8</v>
      </c>
      <c r="L74" s="45"/>
      <c r="M74" s="53">
        <f t="shared" si="8"/>
        <v>893.8</v>
      </c>
      <c r="N74" s="32">
        <f t="shared" si="9"/>
        <v>81.25454545454545</v>
      </c>
      <c r="O74" s="50">
        <f t="shared" si="4"/>
        <v>206.20000000000005</v>
      </c>
    </row>
    <row r="75" spans="1:15" customFormat="1" ht="123" customHeight="1" x14ac:dyDescent="0.3">
      <c r="A75" s="167" t="s">
        <v>112</v>
      </c>
      <c r="B75" s="46" t="s">
        <v>113</v>
      </c>
      <c r="C75" s="171" t="s">
        <v>116</v>
      </c>
      <c r="D75" s="45"/>
      <c r="E75" s="45"/>
      <c r="F75" s="45">
        <v>27</v>
      </c>
      <c r="G75" s="45"/>
      <c r="H75" s="53">
        <f t="shared" si="6"/>
        <v>27</v>
      </c>
      <c r="I75" s="45"/>
      <c r="J75" s="45"/>
      <c r="K75" s="45">
        <v>9.3000000000000007</v>
      </c>
      <c r="L75" s="45"/>
      <c r="M75" s="53">
        <f t="shared" si="8"/>
        <v>9.3000000000000007</v>
      </c>
      <c r="N75" s="32">
        <f t="shared" si="9"/>
        <v>34.44444444444445</v>
      </c>
      <c r="O75" s="50">
        <f t="shared" si="4"/>
        <v>17.7</v>
      </c>
    </row>
    <row r="76" spans="1:15" s="41" customFormat="1" ht="39.6" customHeight="1" x14ac:dyDescent="0.3">
      <c r="A76" s="164" t="s">
        <v>114</v>
      </c>
      <c r="B76" s="165" t="s">
        <v>115</v>
      </c>
      <c r="C76" s="170" t="s">
        <v>116</v>
      </c>
      <c r="D76" s="40">
        <f>D77</f>
        <v>5286.1</v>
      </c>
      <c r="E76" s="40">
        <f t="shared" ref="E76:G76" si="22">E77</f>
        <v>0</v>
      </c>
      <c r="F76" s="40">
        <f t="shared" si="22"/>
        <v>0</v>
      </c>
      <c r="G76" s="40">
        <f t="shared" si="22"/>
        <v>0</v>
      </c>
      <c r="H76" s="53">
        <f t="shared" si="6"/>
        <v>5286.1</v>
      </c>
      <c r="I76" s="40">
        <f>I77</f>
        <v>5205</v>
      </c>
      <c r="J76" s="40">
        <f t="shared" ref="J76:L76" si="23">J77</f>
        <v>0</v>
      </c>
      <c r="K76" s="40">
        <f t="shared" si="23"/>
        <v>0</v>
      </c>
      <c r="L76" s="40">
        <f t="shared" si="23"/>
        <v>0</v>
      </c>
      <c r="M76" s="53">
        <f t="shared" si="8"/>
        <v>5205</v>
      </c>
      <c r="N76" s="32">
        <f t="shared" si="9"/>
        <v>98.465787631713354</v>
      </c>
      <c r="O76" s="50">
        <f t="shared" si="4"/>
        <v>81.100000000000364</v>
      </c>
    </row>
    <row r="77" spans="1:15" ht="39.6" x14ac:dyDescent="0.25">
      <c r="A77" s="158" t="s">
        <v>117</v>
      </c>
      <c r="B77" s="168" t="s">
        <v>118</v>
      </c>
      <c r="C77" s="172" t="s">
        <v>116</v>
      </c>
      <c r="D77" s="32">
        <v>5286.1</v>
      </c>
      <c r="E77" s="32"/>
      <c r="F77" s="32"/>
      <c r="G77" s="32"/>
      <c r="H77" s="53">
        <f t="shared" si="6"/>
        <v>5286.1</v>
      </c>
      <c r="I77" s="32">
        <v>5205</v>
      </c>
      <c r="J77" s="32"/>
      <c r="K77" s="32"/>
      <c r="L77" s="32"/>
      <c r="M77" s="53">
        <f t="shared" si="8"/>
        <v>5205</v>
      </c>
      <c r="N77" s="32">
        <f t="shared" si="9"/>
        <v>98.465787631713354</v>
      </c>
      <c r="O77" s="50">
        <f t="shared" ref="O77" si="24">H77-M77</f>
        <v>81.100000000000364</v>
      </c>
    </row>
    <row r="80" spans="1:15" x14ac:dyDescent="0.25">
      <c r="D80" s="50"/>
      <c r="E80" s="50"/>
      <c r="F80" s="50"/>
      <c r="G80" s="50"/>
      <c r="H80" s="50"/>
      <c r="I80" s="50"/>
      <c r="J80" s="50"/>
      <c r="K80" s="50"/>
      <c r="L80" s="50"/>
      <c r="M80" s="50"/>
    </row>
  </sheetData>
  <autoFilter ref="B9:M77">
    <filterColumn colId="3" hiddenButton="1" showButton="0"/>
    <filterColumn colId="4" hiddenButton="1" showButton="0"/>
    <filterColumn colId="5" hiddenButton="1" showButton="0"/>
    <filterColumn colId="8" hiddenButton="1" showButton="0"/>
    <filterColumn colId="9" hiddenButton="1" showButton="0"/>
    <filterColumn colId="10" hiddenButton="1" showButton="0"/>
  </autoFilter>
  <mergeCells count="15">
    <mergeCell ref="L1:N1"/>
    <mergeCell ref="A7:N7"/>
    <mergeCell ref="A9:A11"/>
    <mergeCell ref="B9:B11"/>
    <mergeCell ref="C9:C11"/>
    <mergeCell ref="D9:N9"/>
    <mergeCell ref="N10:N11"/>
    <mergeCell ref="A13:B15"/>
    <mergeCell ref="D10:H10"/>
    <mergeCell ref="I10:M10"/>
    <mergeCell ref="L2:N2"/>
    <mergeCell ref="A3:N3"/>
    <mergeCell ref="A4:N4"/>
    <mergeCell ref="A5:N5"/>
    <mergeCell ref="A6:N6"/>
  </mergeCells>
  <pageMargins left="0.62992125984251968" right="0.23622047244094491" top="0.74803149606299213" bottom="0.15748031496062992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63" zoomScaleSheetLayoutView="100" workbookViewId="0">
      <selection activeCell="E22" sqref="E22"/>
    </sheetView>
  </sheetViews>
  <sheetFormatPr defaultRowHeight="14.4" x14ac:dyDescent="0.3"/>
  <cols>
    <col min="1" max="1" width="30" customWidth="1"/>
    <col min="2" max="2" width="28.6640625" customWidth="1"/>
    <col min="3" max="3" width="33.88671875" customWidth="1"/>
    <col min="4" max="4" width="38.109375" customWidth="1"/>
    <col min="6" max="6" width="14.5546875" customWidth="1"/>
    <col min="8" max="8" width="12.44140625" customWidth="1"/>
  </cols>
  <sheetData>
    <row r="1" spans="1:8" x14ac:dyDescent="0.3">
      <c r="D1" s="79" t="s">
        <v>223</v>
      </c>
    </row>
    <row r="2" spans="1:8" ht="18" x14ac:dyDescent="0.3">
      <c r="A2" s="58"/>
      <c r="B2" s="58"/>
      <c r="D2" s="94" t="s">
        <v>143</v>
      </c>
      <c r="E2" s="58"/>
      <c r="F2" s="58"/>
    </row>
    <row r="3" spans="1:8" ht="18.75" customHeight="1" x14ac:dyDescent="0.3">
      <c r="A3" s="59"/>
      <c r="D3" s="95" t="s">
        <v>144</v>
      </c>
      <c r="E3" s="60"/>
      <c r="F3" s="60"/>
    </row>
    <row r="4" spans="1:8" ht="18" x14ac:dyDescent="0.3">
      <c r="A4" s="59"/>
      <c r="D4" s="94" t="s">
        <v>145</v>
      </c>
      <c r="E4" s="58"/>
      <c r="F4" s="58"/>
    </row>
    <row r="5" spans="1:8" ht="18" x14ac:dyDescent="0.3">
      <c r="A5" s="59"/>
      <c r="D5" s="94" t="s">
        <v>159</v>
      </c>
      <c r="E5" s="61"/>
      <c r="F5" s="61"/>
    </row>
    <row r="6" spans="1:8" ht="18" x14ac:dyDescent="0.3">
      <c r="A6" s="214" t="s">
        <v>146</v>
      </c>
      <c r="B6" s="214"/>
      <c r="C6" s="214"/>
      <c r="D6" s="214"/>
    </row>
    <row r="7" spans="1:8" ht="18" x14ac:dyDescent="0.3">
      <c r="A7" s="214" t="s">
        <v>147</v>
      </c>
      <c r="B7" s="214"/>
      <c r="C7" s="214"/>
      <c r="D7" s="214"/>
    </row>
    <row r="8" spans="1:8" ht="18" x14ac:dyDescent="0.3">
      <c r="A8" s="199" t="s">
        <v>158</v>
      </c>
      <c r="B8" s="199"/>
      <c r="C8" s="199"/>
      <c r="D8" s="199"/>
    </row>
    <row r="9" spans="1:8" x14ac:dyDescent="0.3">
      <c r="A9" s="62"/>
    </row>
    <row r="10" spans="1:8" ht="15.6" x14ac:dyDescent="0.3">
      <c r="A10" s="215" t="s">
        <v>148</v>
      </c>
      <c r="B10" s="215" t="s">
        <v>149</v>
      </c>
      <c r="C10" s="216" t="s">
        <v>150</v>
      </c>
      <c r="D10" s="217"/>
    </row>
    <row r="11" spans="1:8" ht="15.6" x14ac:dyDescent="0.3">
      <c r="A11" s="215"/>
      <c r="B11" s="215"/>
      <c r="C11" s="63" t="s">
        <v>134</v>
      </c>
      <c r="D11" s="63" t="s">
        <v>135</v>
      </c>
    </row>
    <row r="12" spans="1:8" ht="15.6" x14ac:dyDescent="0.3">
      <c r="A12" s="63">
        <v>1</v>
      </c>
      <c r="B12" s="63">
        <v>2</v>
      </c>
      <c r="C12" s="63">
        <v>3</v>
      </c>
      <c r="D12" s="63">
        <v>4</v>
      </c>
    </row>
    <row r="13" spans="1:8" ht="15.6" x14ac:dyDescent="0.3">
      <c r="A13" s="212" t="s">
        <v>151</v>
      </c>
      <c r="B13" s="64" t="s">
        <v>152</v>
      </c>
      <c r="C13" s="213">
        <f>C15+C16+C17+C18+C19</f>
        <v>103298.20000000001</v>
      </c>
      <c r="D13" s="213">
        <f>D15+D16+D17+D18+D19</f>
        <v>99197.200000000012</v>
      </c>
      <c r="E13" s="179">
        <f t="shared" ref="E13:E18" si="0">D13*100/C13</f>
        <v>96.029940502351451</v>
      </c>
      <c r="F13" s="65"/>
      <c r="H13" s="65"/>
    </row>
    <row r="14" spans="1:8" ht="15.6" x14ac:dyDescent="0.3">
      <c r="A14" s="212"/>
      <c r="B14" s="66" t="s">
        <v>153</v>
      </c>
      <c r="C14" s="213"/>
      <c r="D14" s="213"/>
      <c r="E14" s="179"/>
    </row>
    <row r="15" spans="1:8" ht="15.6" x14ac:dyDescent="0.3">
      <c r="A15" s="212"/>
      <c r="B15" s="67" t="s">
        <v>154</v>
      </c>
      <c r="C15" s="68">
        <f>'Приложение 8'!D13</f>
        <v>84802.000000000015</v>
      </c>
      <c r="D15" s="69">
        <f>'Приложение 8'!I13</f>
        <v>84627.8</v>
      </c>
      <c r="E15" s="179">
        <f t="shared" si="0"/>
        <v>99.79458031650195</v>
      </c>
      <c r="F15" s="65"/>
      <c r="G15" s="65"/>
      <c r="H15" s="65"/>
    </row>
    <row r="16" spans="1:8" ht="15.6" x14ac:dyDescent="0.3">
      <c r="A16" s="212"/>
      <c r="B16" s="67" t="s">
        <v>131</v>
      </c>
      <c r="C16" s="68">
        <f>'Приложение 8'!F13</f>
        <v>1165.0999999999999</v>
      </c>
      <c r="D16" s="69">
        <f>'Приложение 8'!K13</f>
        <v>921.3</v>
      </c>
      <c r="E16" s="179">
        <f t="shared" si="0"/>
        <v>79.07475753154236</v>
      </c>
    </row>
    <row r="17" spans="1:14" ht="15.6" x14ac:dyDescent="0.3">
      <c r="A17" s="212"/>
      <c r="B17" s="67" t="s">
        <v>132</v>
      </c>
      <c r="C17" s="68">
        <f>'Приложение 8'!G13</f>
        <v>0</v>
      </c>
      <c r="D17" s="69">
        <f>'Приложение 8'!L13</f>
        <v>0</v>
      </c>
      <c r="E17" s="179"/>
    </row>
    <row r="18" spans="1:14" ht="15.6" x14ac:dyDescent="0.3">
      <c r="A18" s="212"/>
      <c r="B18" s="67" t="s">
        <v>130</v>
      </c>
      <c r="C18" s="68">
        <f>'Приложение 8'!E13</f>
        <v>8546.2000000000007</v>
      </c>
      <c r="D18" s="69">
        <f>'Приложение 8'!J13</f>
        <v>5280.5</v>
      </c>
      <c r="E18" s="179">
        <f t="shared" si="0"/>
        <v>61.787695115957966</v>
      </c>
      <c r="F18" s="65"/>
    </row>
    <row r="19" spans="1:14" ht="15.6" x14ac:dyDescent="0.3">
      <c r="A19" s="212"/>
      <c r="B19" s="67" t="s">
        <v>5</v>
      </c>
      <c r="C19" s="68">
        <v>8784.9</v>
      </c>
      <c r="D19" s="96">
        <v>8367.6</v>
      </c>
      <c r="E19" s="179">
        <f>D19*100/C19</f>
        <v>95.249803640337404</v>
      </c>
    </row>
    <row r="21" spans="1:14" ht="15.6" x14ac:dyDescent="0.3">
      <c r="A21" s="211" t="s">
        <v>155</v>
      </c>
      <c r="B21" s="211"/>
      <c r="C21" s="70"/>
      <c r="D21" s="211" t="s">
        <v>120</v>
      </c>
      <c r="E21" s="211"/>
      <c r="F21" s="71"/>
      <c r="I21" s="71"/>
      <c r="J21" s="71"/>
      <c r="K21" s="18"/>
      <c r="L21" s="18"/>
      <c r="M21" s="18"/>
      <c r="N21" s="18"/>
    </row>
    <row r="22" spans="1:14" ht="15.6" x14ac:dyDescent="0.3">
      <c r="A22" s="72"/>
      <c r="B22" s="72"/>
      <c r="C22" s="71"/>
      <c r="D22" s="72"/>
      <c r="E22" s="72"/>
      <c r="F22" s="71"/>
      <c r="I22" s="71"/>
      <c r="J22" s="71"/>
      <c r="K22" s="18"/>
      <c r="L22" s="18"/>
      <c r="M22" s="18"/>
      <c r="N22" s="18"/>
    </row>
    <row r="23" spans="1:14" ht="15.6" x14ac:dyDescent="0.3">
      <c r="A23" s="41" t="s">
        <v>156</v>
      </c>
      <c r="B23" s="41"/>
      <c r="C23" s="71"/>
      <c r="D23" s="72"/>
      <c r="E23" s="72"/>
      <c r="F23" s="71"/>
      <c r="I23" s="71"/>
      <c r="J23" s="71"/>
      <c r="K23" s="18"/>
      <c r="L23" s="18"/>
      <c r="M23" s="18"/>
      <c r="N23" s="18"/>
    </row>
    <row r="24" spans="1:14" ht="15.6" x14ac:dyDescent="0.3">
      <c r="A24" s="41"/>
      <c r="B24" s="41"/>
      <c r="C24" s="71"/>
      <c r="D24" s="72"/>
      <c r="E24" s="72"/>
      <c r="F24" s="71"/>
      <c r="I24" s="71"/>
      <c r="J24" s="71"/>
      <c r="K24" s="18"/>
      <c r="L24" s="18"/>
      <c r="M24" s="18"/>
      <c r="N24" s="18"/>
    </row>
    <row r="25" spans="1:14" ht="20.399999999999999" customHeight="1" x14ac:dyDescent="0.3">
      <c r="A25" s="72" t="s">
        <v>121</v>
      </c>
      <c r="B25" s="72"/>
      <c r="C25" s="72"/>
      <c r="D25" s="72"/>
      <c r="E25" s="72"/>
      <c r="F25" s="72"/>
      <c r="I25" s="72"/>
      <c r="J25" s="72"/>
      <c r="K25" s="18"/>
      <c r="L25" s="18"/>
      <c r="M25" s="18"/>
      <c r="N25" s="18"/>
    </row>
    <row r="26" spans="1:14" ht="49.2" customHeight="1" x14ac:dyDescent="0.3">
      <c r="A26" s="211" t="s">
        <v>122</v>
      </c>
      <c r="B26" s="211"/>
      <c r="C26" s="73"/>
      <c r="D26" s="211" t="s">
        <v>123</v>
      </c>
      <c r="E26" s="211"/>
      <c r="F26" s="72"/>
      <c r="I26" s="72"/>
      <c r="J26" s="72"/>
      <c r="K26" s="18"/>
      <c r="L26" s="18"/>
      <c r="M26" s="18"/>
      <c r="N26" s="18"/>
    </row>
    <row r="27" spans="1:14" ht="30" customHeight="1" x14ac:dyDescent="0.3">
      <c r="A27" s="211" t="s">
        <v>157</v>
      </c>
      <c r="B27" s="211"/>
      <c r="C27" s="74"/>
      <c r="D27" s="211" t="s">
        <v>125</v>
      </c>
      <c r="E27" s="211"/>
      <c r="F27" s="72"/>
      <c r="I27" s="72"/>
      <c r="J27" s="72"/>
      <c r="K27" s="18"/>
      <c r="L27" s="18"/>
      <c r="M27" s="18"/>
      <c r="N27" s="18"/>
    </row>
    <row r="28" spans="1:14" ht="19.2" customHeight="1" x14ac:dyDescent="0.3">
      <c r="A28" s="72"/>
      <c r="B28" s="72"/>
      <c r="C28" s="75"/>
      <c r="D28" s="72"/>
      <c r="E28" s="72"/>
      <c r="F28" s="72"/>
      <c r="I28" s="72"/>
      <c r="J28" s="72"/>
      <c r="K28" s="18"/>
      <c r="L28" s="18"/>
      <c r="M28" s="18"/>
      <c r="N28" s="18"/>
    </row>
    <row r="29" spans="1:14" ht="15.6" x14ac:dyDescent="0.3">
      <c r="C29" s="41"/>
      <c r="D29" s="41"/>
      <c r="E29" s="41"/>
      <c r="F29" s="41"/>
      <c r="G29" s="41"/>
      <c r="H29" s="41"/>
      <c r="I29" s="41"/>
      <c r="J29" s="41"/>
    </row>
  </sheetData>
  <mergeCells count="15">
    <mergeCell ref="A6:D6"/>
    <mergeCell ref="A7:D7"/>
    <mergeCell ref="A8:D8"/>
    <mergeCell ref="A10:A11"/>
    <mergeCell ref="B10:B11"/>
    <mergeCell ref="C10:D10"/>
    <mergeCell ref="A27:B27"/>
    <mergeCell ref="D27:E27"/>
    <mergeCell ref="A13:A19"/>
    <mergeCell ref="C13:C14"/>
    <mergeCell ref="D13:D14"/>
    <mergeCell ref="A21:B21"/>
    <mergeCell ref="D21:E21"/>
    <mergeCell ref="A26:B26"/>
    <mergeCell ref="D26:E2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view="pageBreakPreview" zoomScale="80" zoomScaleNormal="80" zoomScaleSheetLayoutView="80" workbookViewId="0">
      <selection activeCell="S10" sqref="S10"/>
    </sheetView>
  </sheetViews>
  <sheetFormatPr defaultRowHeight="13.8" x14ac:dyDescent="0.25"/>
  <cols>
    <col min="1" max="1" width="6.6640625" style="2" customWidth="1"/>
    <col min="2" max="2" width="31.21875" style="1" customWidth="1"/>
    <col min="3" max="3" width="13.109375" style="1" customWidth="1"/>
    <col min="4" max="5" width="10.77734375" style="1" customWidth="1"/>
    <col min="6" max="6" width="9.33203125" style="1" customWidth="1"/>
    <col min="7" max="10" width="10.77734375" style="1" customWidth="1"/>
    <col min="11" max="11" width="9.21875" style="1" customWidth="1"/>
    <col min="12" max="19" width="10.77734375" style="1" customWidth="1"/>
    <col min="20" max="16384" width="8.88671875" style="1"/>
  </cols>
  <sheetData>
    <row r="1" spans="1:19" ht="15.6" x14ac:dyDescent="0.3">
      <c r="P1" s="218" t="s">
        <v>225</v>
      </c>
      <c r="Q1" s="218"/>
      <c r="R1" s="218"/>
      <c r="S1" s="218"/>
    </row>
    <row r="2" spans="1:19" ht="20.399999999999999" x14ac:dyDescent="0.25">
      <c r="A2" s="203" t="s">
        <v>161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19" ht="20.399999999999999" x14ac:dyDescent="0.25">
      <c r="A3" s="204" t="s">
        <v>213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</row>
    <row r="4" spans="1:19" ht="20.399999999999999" x14ac:dyDescent="0.25">
      <c r="A4" s="205" t="s">
        <v>0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1:19" ht="20.399999999999999" x14ac:dyDescent="0.25">
      <c r="A5" s="204" t="s">
        <v>1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spans="1:19" x14ac:dyDescent="0.25">
      <c r="B6" s="3"/>
    </row>
    <row r="7" spans="1:19" ht="14.4" customHeight="1" x14ac:dyDescent="0.25">
      <c r="A7" s="226" t="s">
        <v>2</v>
      </c>
      <c r="B7" s="222" t="s">
        <v>3</v>
      </c>
      <c r="C7" s="222" t="s">
        <v>164</v>
      </c>
      <c r="D7" s="224" t="s">
        <v>162</v>
      </c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5"/>
    </row>
    <row r="8" spans="1:19" ht="14.4" customHeight="1" x14ac:dyDescent="0.25">
      <c r="A8" s="227"/>
      <c r="B8" s="201"/>
      <c r="C8" s="228"/>
      <c r="D8" s="229" t="s">
        <v>134</v>
      </c>
      <c r="E8" s="222"/>
      <c r="F8" s="222"/>
      <c r="G8" s="222"/>
      <c r="H8" s="223"/>
      <c r="I8" s="229" t="s">
        <v>135</v>
      </c>
      <c r="J8" s="222"/>
      <c r="K8" s="222"/>
      <c r="L8" s="222"/>
      <c r="M8" s="230"/>
      <c r="N8" s="231" t="s">
        <v>137</v>
      </c>
      <c r="O8" s="221" t="s">
        <v>163</v>
      </c>
      <c r="P8" s="222"/>
      <c r="Q8" s="222"/>
      <c r="R8" s="222"/>
      <c r="S8" s="223"/>
    </row>
    <row r="9" spans="1:19" ht="44.4" customHeight="1" x14ac:dyDescent="0.25">
      <c r="A9" s="227"/>
      <c r="B9" s="201"/>
      <c r="C9" s="228"/>
      <c r="D9" s="111" t="s">
        <v>129</v>
      </c>
      <c r="E9" s="174" t="s">
        <v>130</v>
      </c>
      <c r="F9" s="174" t="s">
        <v>131</v>
      </c>
      <c r="G9" s="174" t="s">
        <v>132</v>
      </c>
      <c r="H9" s="112" t="s">
        <v>133</v>
      </c>
      <c r="I9" s="111" t="s">
        <v>129</v>
      </c>
      <c r="J9" s="174" t="s">
        <v>130</v>
      </c>
      <c r="K9" s="174" t="s">
        <v>131</v>
      </c>
      <c r="L9" s="174" t="s">
        <v>132</v>
      </c>
      <c r="M9" s="177" t="s">
        <v>133</v>
      </c>
      <c r="N9" s="232"/>
      <c r="O9" s="109" t="s">
        <v>129</v>
      </c>
      <c r="P9" s="174" t="s">
        <v>130</v>
      </c>
      <c r="Q9" s="174" t="s">
        <v>131</v>
      </c>
      <c r="R9" s="174" t="s">
        <v>132</v>
      </c>
      <c r="S9" s="112" t="s">
        <v>224</v>
      </c>
    </row>
    <row r="10" spans="1:19" x14ac:dyDescent="0.25">
      <c r="A10" s="181">
        <v>1</v>
      </c>
      <c r="B10" s="182">
        <v>2</v>
      </c>
      <c r="C10" s="183">
        <v>3</v>
      </c>
      <c r="D10" s="181">
        <v>4</v>
      </c>
      <c r="E10" s="182">
        <v>5</v>
      </c>
      <c r="F10" s="182">
        <v>6</v>
      </c>
      <c r="G10" s="184">
        <v>7</v>
      </c>
      <c r="H10" s="185">
        <v>8</v>
      </c>
      <c r="I10" s="186">
        <v>9</v>
      </c>
      <c r="J10" s="184">
        <v>10</v>
      </c>
      <c r="K10" s="182">
        <v>11</v>
      </c>
      <c r="L10" s="182">
        <v>12</v>
      </c>
      <c r="M10" s="187">
        <v>13</v>
      </c>
      <c r="N10" s="188">
        <v>14</v>
      </c>
      <c r="O10" s="189" t="s">
        <v>230</v>
      </c>
      <c r="P10" s="184" t="s">
        <v>231</v>
      </c>
      <c r="Q10" s="182" t="s">
        <v>232</v>
      </c>
      <c r="R10" s="182" t="s">
        <v>233</v>
      </c>
      <c r="S10" s="190" t="s">
        <v>234</v>
      </c>
    </row>
    <row r="11" spans="1:19" ht="15.6" x14ac:dyDescent="0.25">
      <c r="A11" s="219" t="s">
        <v>138</v>
      </c>
      <c r="B11" s="220"/>
      <c r="C11" s="97" t="s">
        <v>139</v>
      </c>
      <c r="D11" s="114">
        <f>D12+D13</f>
        <v>84802.000000000015</v>
      </c>
      <c r="E11" s="54">
        <f t="shared" ref="E11:G11" si="0">E12+E13</f>
        <v>8546.2000000000007</v>
      </c>
      <c r="F11" s="54">
        <f t="shared" si="0"/>
        <v>1165.0999999999999</v>
      </c>
      <c r="G11" s="54">
        <f t="shared" si="0"/>
        <v>0</v>
      </c>
      <c r="H11" s="115">
        <f>G11+D11+E11+F11</f>
        <v>94513.300000000017</v>
      </c>
      <c r="I11" s="114">
        <f>I12+I13</f>
        <v>84627.900000000009</v>
      </c>
      <c r="J11" s="54">
        <f t="shared" ref="J11:L11" si="1">J12+J13</f>
        <v>5280.5</v>
      </c>
      <c r="K11" s="54">
        <f t="shared" si="1"/>
        <v>921.3</v>
      </c>
      <c r="L11" s="54">
        <f t="shared" si="1"/>
        <v>0</v>
      </c>
      <c r="M11" s="132">
        <f>L11+I11+J11+K11</f>
        <v>90829.700000000012</v>
      </c>
      <c r="N11" s="135">
        <f>M11*100/H11</f>
        <v>96.102559110728336</v>
      </c>
      <c r="O11" s="133">
        <f>(O14+O39+O40+O41+O42+O56+O57+O58+O59+O61+O63+O64+O67+O68+O70+O74)/16*100</f>
        <v>96.167739869737346</v>
      </c>
      <c r="P11" s="77">
        <f>P67*100</f>
        <v>61.787695115957966</v>
      </c>
      <c r="Q11" s="77">
        <f>(Q71+Q72+Q73)/3*100</f>
        <v>54.489339590126995</v>
      </c>
      <c r="R11" s="77">
        <v>0</v>
      </c>
      <c r="S11" s="115">
        <f>(S15+S39+S40+S41+S42+S56+S57+S58+S59+S61+S63+S64+S67+S68+S70+S71+S72+S73+S75)/19*100</f>
        <v>88.570524106361475</v>
      </c>
    </row>
    <row r="12" spans="1:19" ht="27.6" x14ac:dyDescent="0.25">
      <c r="A12" s="219"/>
      <c r="B12" s="220"/>
      <c r="C12" s="98" t="s">
        <v>116</v>
      </c>
      <c r="D12" s="116">
        <f>D14+D38+D55+D60+D69+D74</f>
        <v>76287.900000000009</v>
      </c>
      <c r="E12" s="32">
        <f t="shared" ref="E12:G12" si="2">E14+E38+E55+E60+E69+E74</f>
        <v>0</v>
      </c>
      <c r="F12" s="32">
        <f t="shared" si="2"/>
        <v>1165.0999999999999</v>
      </c>
      <c r="G12" s="32">
        <f t="shared" si="2"/>
        <v>0</v>
      </c>
      <c r="H12" s="115">
        <f t="shared" ref="H12:H75" si="3">G12+D12+E12+F12</f>
        <v>77453.000000000015</v>
      </c>
      <c r="I12" s="116">
        <f>I14+I38+I55+I60+I69+I74</f>
        <v>76113.8</v>
      </c>
      <c r="J12" s="32">
        <f t="shared" ref="J12:L12" si="4">J14+J38+J55+J60+J69+J74</f>
        <v>0</v>
      </c>
      <c r="K12" s="32">
        <f t="shared" si="4"/>
        <v>921.3</v>
      </c>
      <c r="L12" s="32">
        <f t="shared" si="4"/>
        <v>0</v>
      </c>
      <c r="M12" s="132">
        <f t="shared" ref="M12:M75" si="5">L12+I12+J12+K12</f>
        <v>77035.100000000006</v>
      </c>
      <c r="N12" s="136">
        <f t="shared" ref="N12:N75" si="6">M12*100/H12</f>
        <v>99.460446980749609</v>
      </c>
      <c r="O12" s="110">
        <f>(O14+O39+O40+O41+O42+O56+O57+O58+O59+O61+O63+O64+O70+O74)/14*100</f>
        <v>95.620274136842681</v>
      </c>
      <c r="P12" s="32"/>
      <c r="Q12" s="32">
        <f>(Q71+Q72+Q73)/3*100</f>
        <v>54.489339590126995</v>
      </c>
      <c r="R12" s="32"/>
      <c r="S12" s="115">
        <f>(S15+S39+S40+S41+S42+S56+S57+S58+S59+S61+S63+S64+S70+S71+S72+S73+S74)/17*100</f>
        <v>88.361873922716384</v>
      </c>
    </row>
    <row r="13" spans="1:19" ht="18.600000000000001" customHeight="1" x14ac:dyDescent="0.25">
      <c r="A13" s="219"/>
      <c r="B13" s="220"/>
      <c r="C13" s="98" t="s">
        <v>220</v>
      </c>
      <c r="D13" s="116">
        <f>D66</f>
        <v>8514.1</v>
      </c>
      <c r="E13" s="32">
        <f t="shared" ref="E13:G13" si="7">E66</f>
        <v>8546.2000000000007</v>
      </c>
      <c r="F13" s="32">
        <f t="shared" si="7"/>
        <v>0</v>
      </c>
      <c r="G13" s="32">
        <f t="shared" si="7"/>
        <v>0</v>
      </c>
      <c r="H13" s="115">
        <f t="shared" si="3"/>
        <v>17060.300000000003</v>
      </c>
      <c r="I13" s="116">
        <f>I66</f>
        <v>8514.1</v>
      </c>
      <c r="J13" s="32">
        <f t="shared" ref="J13:L13" si="8">J66</f>
        <v>5280.5</v>
      </c>
      <c r="K13" s="32">
        <f t="shared" si="8"/>
        <v>0</v>
      </c>
      <c r="L13" s="32">
        <f t="shared" si="8"/>
        <v>0</v>
      </c>
      <c r="M13" s="132">
        <f t="shared" si="5"/>
        <v>13794.6</v>
      </c>
      <c r="N13" s="136">
        <f t="shared" si="6"/>
        <v>80.857898161228107</v>
      </c>
      <c r="O13" s="110">
        <f>(O67+O68)/2*100</f>
        <v>100</v>
      </c>
      <c r="P13" s="32">
        <f>P67*100</f>
        <v>61.787695115957966</v>
      </c>
      <c r="Q13" s="32"/>
      <c r="R13" s="32"/>
      <c r="S13" s="115">
        <f>(S67+S68)/2*100</f>
        <v>90.344050667344746</v>
      </c>
    </row>
    <row r="14" spans="1:19" s="11" customFormat="1" ht="109.2" customHeight="1" x14ac:dyDescent="0.3">
      <c r="A14" s="143" t="s">
        <v>6</v>
      </c>
      <c r="B14" s="6" t="s">
        <v>7</v>
      </c>
      <c r="C14" s="99" t="s">
        <v>116</v>
      </c>
      <c r="D14" s="117">
        <f>D15</f>
        <v>2898.2000000000003</v>
      </c>
      <c r="E14" s="9">
        <f t="shared" ref="E14:G14" si="9">E15</f>
        <v>0</v>
      </c>
      <c r="F14" s="9">
        <f t="shared" si="9"/>
        <v>0</v>
      </c>
      <c r="G14" s="9">
        <f t="shared" si="9"/>
        <v>0</v>
      </c>
      <c r="H14" s="115">
        <f t="shared" si="3"/>
        <v>2898.2000000000003</v>
      </c>
      <c r="I14" s="117">
        <f>I15</f>
        <v>2882.2999999999997</v>
      </c>
      <c r="J14" s="9">
        <f t="shared" ref="J14:L14" si="10">J15</f>
        <v>0</v>
      </c>
      <c r="K14" s="9">
        <f t="shared" si="10"/>
        <v>0</v>
      </c>
      <c r="L14" s="9">
        <f t="shared" si="10"/>
        <v>0</v>
      </c>
      <c r="M14" s="132">
        <f t="shared" si="5"/>
        <v>2882.2999999999997</v>
      </c>
      <c r="N14" s="136">
        <f t="shared" si="6"/>
        <v>99.451383617417704</v>
      </c>
      <c r="O14" s="134">
        <f>I14/D14</f>
        <v>0.99451383617417688</v>
      </c>
      <c r="P14" s="76"/>
      <c r="Q14" s="76"/>
      <c r="R14" s="76"/>
      <c r="S14" s="138">
        <f>M14/H14</f>
        <v>0.99451383617417688</v>
      </c>
    </row>
    <row r="15" spans="1:19" ht="66.599999999999994" customHeight="1" x14ac:dyDescent="0.25">
      <c r="A15" s="176" t="s">
        <v>8</v>
      </c>
      <c r="B15" s="12" t="s">
        <v>9</v>
      </c>
      <c r="C15" s="100" t="s">
        <v>116</v>
      </c>
      <c r="D15" s="118">
        <f>SUM(D16:D37)</f>
        <v>2898.2000000000003</v>
      </c>
      <c r="E15" s="14"/>
      <c r="F15" s="14"/>
      <c r="G15" s="14"/>
      <c r="H15" s="115">
        <f t="shared" si="3"/>
        <v>2898.2000000000003</v>
      </c>
      <c r="I15" s="118">
        <f>SUM(I16:I37)</f>
        <v>2882.2999999999997</v>
      </c>
      <c r="J15" s="14"/>
      <c r="K15" s="14"/>
      <c r="L15" s="14"/>
      <c r="M15" s="132">
        <f t="shared" si="5"/>
        <v>2882.2999999999997</v>
      </c>
      <c r="N15" s="136">
        <f>M15*100/H15</f>
        <v>99.451383617417704</v>
      </c>
      <c r="O15" s="134">
        <f>I15/D15</f>
        <v>0.99451383617417688</v>
      </c>
      <c r="P15" s="76"/>
      <c r="Q15" s="76"/>
      <c r="R15" s="76"/>
      <c r="S15" s="138">
        <f>M15/H15</f>
        <v>0.99451383617417688</v>
      </c>
    </row>
    <row r="16" spans="1:19" s="18" customFormat="1" ht="0.6" hidden="1" customHeight="1" x14ac:dyDescent="0.25">
      <c r="A16" s="144" t="s">
        <v>10</v>
      </c>
      <c r="B16" s="16" t="s">
        <v>11</v>
      </c>
      <c r="C16" s="101"/>
      <c r="D16" s="119">
        <f>85-10</f>
        <v>75</v>
      </c>
      <c r="E16" s="17"/>
      <c r="F16" s="17"/>
      <c r="G16" s="17"/>
      <c r="H16" s="115">
        <f t="shared" si="3"/>
        <v>75</v>
      </c>
      <c r="I16" s="119">
        <v>75</v>
      </c>
      <c r="J16" s="17"/>
      <c r="K16" s="17"/>
      <c r="L16" s="17"/>
      <c r="M16" s="132">
        <f t="shared" si="5"/>
        <v>75</v>
      </c>
      <c r="N16" s="136">
        <f t="shared" si="6"/>
        <v>100</v>
      </c>
      <c r="O16" s="134">
        <f t="shared" ref="O16:O37" si="11">I16/D16</f>
        <v>1</v>
      </c>
      <c r="P16" s="76"/>
      <c r="Q16" s="76"/>
      <c r="R16" s="76"/>
      <c r="S16" s="138">
        <f t="shared" ref="S16:S37" si="12">M16/H16</f>
        <v>1</v>
      </c>
    </row>
    <row r="17" spans="1:19" s="18" customFormat="1" ht="26.4" hidden="1" customHeight="1" x14ac:dyDescent="0.25">
      <c r="A17" s="144" t="s">
        <v>12</v>
      </c>
      <c r="B17" s="16" t="s">
        <v>13</v>
      </c>
      <c r="C17" s="101"/>
      <c r="D17" s="120">
        <v>231.6</v>
      </c>
      <c r="E17" s="19"/>
      <c r="F17" s="19"/>
      <c r="G17" s="19"/>
      <c r="H17" s="115">
        <f t="shared" si="3"/>
        <v>231.6</v>
      </c>
      <c r="I17" s="119">
        <v>231.6</v>
      </c>
      <c r="J17" s="17"/>
      <c r="K17" s="17"/>
      <c r="L17" s="17"/>
      <c r="M17" s="132">
        <f t="shared" si="5"/>
        <v>231.6</v>
      </c>
      <c r="N17" s="136">
        <f t="shared" si="6"/>
        <v>100</v>
      </c>
      <c r="O17" s="134">
        <f t="shared" si="11"/>
        <v>1</v>
      </c>
      <c r="P17" s="76"/>
      <c r="Q17" s="76"/>
      <c r="R17" s="76"/>
      <c r="S17" s="138">
        <f t="shared" si="12"/>
        <v>1</v>
      </c>
    </row>
    <row r="18" spans="1:19" s="18" customFormat="1" ht="13.2" hidden="1" customHeight="1" x14ac:dyDescent="0.25">
      <c r="A18" s="144" t="s">
        <v>14</v>
      </c>
      <c r="B18" s="16" t="s">
        <v>15</v>
      </c>
      <c r="C18" s="101"/>
      <c r="D18" s="119">
        <v>94.8</v>
      </c>
      <c r="E18" s="17"/>
      <c r="F18" s="17"/>
      <c r="G18" s="17"/>
      <c r="H18" s="115">
        <f t="shared" si="3"/>
        <v>94.8</v>
      </c>
      <c r="I18" s="119">
        <v>94.8</v>
      </c>
      <c r="J18" s="17"/>
      <c r="K18" s="17"/>
      <c r="L18" s="17"/>
      <c r="M18" s="132">
        <f t="shared" si="5"/>
        <v>94.8</v>
      </c>
      <c r="N18" s="136">
        <f t="shared" si="6"/>
        <v>100</v>
      </c>
      <c r="O18" s="134">
        <f t="shared" si="11"/>
        <v>1</v>
      </c>
      <c r="P18" s="76"/>
      <c r="Q18" s="76"/>
      <c r="R18" s="76"/>
      <c r="S18" s="138">
        <f t="shared" si="12"/>
        <v>1</v>
      </c>
    </row>
    <row r="19" spans="1:19" s="18" customFormat="1" ht="23.4" hidden="1" customHeight="1" x14ac:dyDescent="0.25">
      <c r="A19" s="144" t="s">
        <v>16</v>
      </c>
      <c r="B19" s="16" t="s">
        <v>17</v>
      </c>
      <c r="C19" s="101"/>
      <c r="D19" s="119">
        <v>19.899999999999999</v>
      </c>
      <c r="E19" s="17"/>
      <c r="F19" s="17"/>
      <c r="G19" s="17"/>
      <c r="H19" s="115">
        <f t="shared" si="3"/>
        <v>19.899999999999999</v>
      </c>
      <c r="I19" s="119">
        <v>19.899999999999999</v>
      </c>
      <c r="J19" s="17"/>
      <c r="K19" s="17"/>
      <c r="L19" s="17"/>
      <c r="M19" s="132">
        <f t="shared" si="5"/>
        <v>19.899999999999999</v>
      </c>
      <c r="N19" s="136">
        <f t="shared" si="6"/>
        <v>100</v>
      </c>
      <c r="O19" s="134">
        <f t="shared" si="11"/>
        <v>1</v>
      </c>
      <c r="P19" s="76"/>
      <c r="Q19" s="76"/>
      <c r="R19" s="76"/>
      <c r="S19" s="138">
        <f t="shared" si="12"/>
        <v>1</v>
      </c>
    </row>
    <row r="20" spans="1:19" s="18" customFormat="1" ht="26.4" hidden="1" x14ac:dyDescent="0.25">
      <c r="A20" s="144" t="s">
        <v>18</v>
      </c>
      <c r="B20" s="16" t="s">
        <v>19</v>
      </c>
      <c r="C20" s="101"/>
      <c r="D20" s="119">
        <v>65</v>
      </c>
      <c r="E20" s="17"/>
      <c r="F20" s="17"/>
      <c r="G20" s="17"/>
      <c r="H20" s="115">
        <f t="shared" si="3"/>
        <v>65</v>
      </c>
      <c r="I20" s="119">
        <v>65</v>
      </c>
      <c r="J20" s="17"/>
      <c r="K20" s="17"/>
      <c r="L20" s="17"/>
      <c r="M20" s="132">
        <f t="shared" si="5"/>
        <v>65</v>
      </c>
      <c r="N20" s="136">
        <f t="shared" si="6"/>
        <v>100</v>
      </c>
      <c r="O20" s="134">
        <f t="shared" si="11"/>
        <v>1</v>
      </c>
      <c r="P20" s="76"/>
      <c r="Q20" s="76"/>
      <c r="R20" s="76"/>
      <c r="S20" s="138">
        <f t="shared" si="12"/>
        <v>1</v>
      </c>
    </row>
    <row r="21" spans="1:19" s="18" customFormat="1" ht="26.4" hidden="1" x14ac:dyDescent="0.25">
      <c r="A21" s="144" t="s">
        <v>20</v>
      </c>
      <c r="B21" s="16" t="s">
        <v>21</v>
      </c>
      <c r="C21" s="101"/>
      <c r="D21" s="119">
        <f>60-50</f>
        <v>10</v>
      </c>
      <c r="E21" s="17"/>
      <c r="F21" s="17"/>
      <c r="G21" s="17"/>
      <c r="H21" s="115">
        <f t="shared" si="3"/>
        <v>10</v>
      </c>
      <c r="I21" s="119">
        <v>0</v>
      </c>
      <c r="J21" s="17"/>
      <c r="K21" s="17"/>
      <c r="L21" s="17"/>
      <c r="M21" s="132">
        <f t="shared" si="5"/>
        <v>0</v>
      </c>
      <c r="N21" s="136">
        <f t="shared" si="6"/>
        <v>0</v>
      </c>
      <c r="O21" s="134">
        <f t="shared" si="11"/>
        <v>0</v>
      </c>
      <c r="P21" s="76"/>
      <c r="Q21" s="76"/>
      <c r="R21" s="76"/>
      <c r="S21" s="138">
        <f t="shared" si="12"/>
        <v>0</v>
      </c>
    </row>
    <row r="22" spans="1:19" s="18" customFormat="1" ht="39.6" hidden="1" x14ac:dyDescent="0.25">
      <c r="A22" s="144" t="s">
        <v>22</v>
      </c>
      <c r="B22" s="20" t="s">
        <v>23</v>
      </c>
      <c r="C22" s="101"/>
      <c r="D22" s="119">
        <v>299.89999999999998</v>
      </c>
      <c r="E22" s="17"/>
      <c r="F22" s="17"/>
      <c r="G22" s="17"/>
      <c r="H22" s="115">
        <f t="shared" si="3"/>
        <v>299.89999999999998</v>
      </c>
      <c r="I22" s="119">
        <v>299.89999999999998</v>
      </c>
      <c r="J22" s="17"/>
      <c r="K22" s="17"/>
      <c r="L22" s="17"/>
      <c r="M22" s="132">
        <f t="shared" si="5"/>
        <v>299.89999999999998</v>
      </c>
      <c r="N22" s="136">
        <f t="shared" si="6"/>
        <v>100</v>
      </c>
      <c r="O22" s="134">
        <f t="shared" si="11"/>
        <v>1</v>
      </c>
      <c r="P22" s="76"/>
      <c r="Q22" s="76"/>
      <c r="R22" s="76"/>
      <c r="S22" s="138">
        <f t="shared" si="12"/>
        <v>1</v>
      </c>
    </row>
    <row r="23" spans="1:19" s="18" customFormat="1" ht="14.4" hidden="1" customHeight="1" x14ac:dyDescent="0.25">
      <c r="A23" s="144" t="s">
        <v>24</v>
      </c>
      <c r="B23" s="16" t="s">
        <v>25</v>
      </c>
      <c r="C23" s="101"/>
      <c r="D23" s="119">
        <v>50</v>
      </c>
      <c r="E23" s="17"/>
      <c r="F23" s="17"/>
      <c r="G23" s="17"/>
      <c r="H23" s="115">
        <f t="shared" si="3"/>
        <v>50</v>
      </c>
      <c r="I23" s="119">
        <v>50</v>
      </c>
      <c r="J23" s="17"/>
      <c r="K23" s="17"/>
      <c r="L23" s="17"/>
      <c r="M23" s="132">
        <f t="shared" si="5"/>
        <v>50</v>
      </c>
      <c r="N23" s="136">
        <f t="shared" si="6"/>
        <v>100</v>
      </c>
      <c r="O23" s="134">
        <f t="shared" si="11"/>
        <v>1</v>
      </c>
      <c r="P23" s="76"/>
      <c r="Q23" s="76"/>
      <c r="R23" s="76"/>
      <c r="S23" s="138">
        <f t="shared" si="12"/>
        <v>1</v>
      </c>
    </row>
    <row r="24" spans="1:19" s="18" customFormat="1" ht="52.8" hidden="1" x14ac:dyDescent="0.25">
      <c r="A24" s="144" t="s">
        <v>26</v>
      </c>
      <c r="B24" s="16" t="s">
        <v>27</v>
      </c>
      <c r="C24" s="101"/>
      <c r="D24" s="119">
        <v>10</v>
      </c>
      <c r="E24" s="17"/>
      <c r="F24" s="17"/>
      <c r="G24" s="17"/>
      <c r="H24" s="115">
        <f t="shared" si="3"/>
        <v>10</v>
      </c>
      <c r="I24" s="119">
        <v>10</v>
      </c>
      <c r="J24" s="17"/>
      <c r="K24" s="17"/>
      <c r="L24" s="17"/>
      <c r="M24" s="132">
        <f t="shared" si="5"/>
        <v>10</v>
      </c>
      <c r="N24" s="136">
        <f t="shared" si="6"/>
        <v>100</v>
      </c>
      <c r="O24" s="134">
        <f t="shared" si="11"/>
        <v>1</v>
      </c>
      <c r="P24" s="76"/>
      <c r="Q24" s="76"/>
      <c r="R24" s="76"/>
      <c r="S24" s="138">
        <f t="shared" si="12"/>
        <v>1</v>
      </c>
    </row>
    <row r="25" spans="1:19" s="18" customFormat="1" ht="12" hidden="1" customHeight="1" x14ac:dyDescent="0.25">
      <c r="A25" s="144" t="s">
        <v>28</v>
      </c>
      <c r="B25" s="16" t="s">
        <v>29</v>
      </c>
      <c r="C25" s="101"/>
      <c r="D25" s="119">
        <v>230</v>
      </c>
      <c r="E25" s="17"/>
      <c r="F25" s="17"/>
      <c r="G25" s="17"/>
      <c r="H25" s="115">
        <f t="shared" si="3"/>
        <v>230</v>
      </c>
      <c r="I25" s="119">
        <v>230</v>
      </c>
      <c r="J25" s="17"/>
      <c r="K25" s="17"/>
      <c r="L25" s="17"/>
      <c r="M25" s="132">
        <f t="shared" si="5"/>
        <v>230</v>
      </c>
      <c r="N25" s="136">
        <f t="shared" si="6"/>
        <v>100</v>
      </c>
      <c r="O25" s="134">
        <f t="shared" si="11"/>
        <v>1</v>
      </c>
      <c r="P25" s="76"/>
      <c r="Q25" s="76"/>
      <c r="R25" s="76"/>
      <c r="S25" s="138">
        <f t="shared" si="12"/>
        <v>1</v>
      </c>
    </row>
    <row r="26" spans="1:19" s="18" customFormat="1" ht="13.2" hidden="1" customHeight="1" x14ac:dyDescent="0.25">
      <c r="A26" s="144" t="s">
        <v>30</v>
      </c>
      <c r="B26" s="16" t="s">
        <v>31</v>
      </c>
      <c r="C26" s="101"/>
      <c r="D26" s="119">
        <v>78.2</v>
      </c>
      <c r="E26" s="17"/>
      <c r="F26" s="17"/>
      <c r="G26" s="17"/>
      <c r="H26" s="115">
        <f t="shared" si="3"/>
        <v>78.2</v>
      </c>
      <c r="I26" s="119">
        <v>78.2</v>
      </c>
      <c r="J26" s="17"/>
      <c r="K26" s="17"/>
      <c r="L26" s="17"/>
      <c r="M26" s="132">
        <f t="shared" si="5"/>
        <v>78.2</v>
      </c>
      <c r="N26" s="136">
        <f t="shared" si="6"/>
        <v>100</v>
      </c>
      <c r="O26" s="134">
        <f t="shared" si="11"/>
        <v>1</v>
      </c>
      <c r="P26" s="76"/>
      <c r="Q26" s="76"/>
      <c r="R26" s="76"/>
      <c r="S26" s="138">
        <f t="shared" si="12"/>
        <v>1</v>
      </c>
    </row>
    <row r="27" spans="1:19" s="18" customFormat="1" ht="26.4" hidden="1" x14ac:dyDescent="0.25">
      <c r="A27" s="144" t="s">
        <v>32</v>
      </c>
      <c r="B27" s="16" t="s">
        <v>33</v>
      </c>
      <c r="C27" s="101"/>
      <c r="D27" s="119">
        <v>50</v>
      </c>
      <c r="E27" s="17"/>
      <c r="F27" s="17"/>
      <c r="G27" s="17"/>
      <c r="H27" s="115">
        <f t="shared" si="3"/>
        <v>50</v>
      </c>
      <c r="I27" s="119">
        <v>50</v>
      </c>
      <c r="J27" s="17"/>
      <c r="K27" s="17"/>
      <c r="L27" s="17"/>
      <c r="M27" s="132">
        <f t="shared" si="5"/>
        <v>50</v>
      </c>
      <c r="N27" s="136">
        <f t="shared" si="6"/>
        <v>100</v>
      </c>
      <c r="O27" s="134">
        <f t="shared" si="11"/>
        <v>1</v>
      </c>
      <c r="P27" s="76"/>
      <c r="Q27" s="76"/>
      <c r="R27" s="76"/>
      <c r="S27" s="138">
        <f t="shared" si="12"/>
        <v>1</v>
      </c>
    </row>
    <row r="28" spans="1:19" s="18" customFormat="1" ht="26.4" hidden="1" x14ac:dyDescent="0.25">
      <c r="A28" s="144" t="s">
        <v>34</v>
      </c>
      <c r="B28" s="16" t="s">
        <v>35</v>
      </c>
      <c r="C28" s="101"/>
      <c r="D28" s="119">
        <v>30</v>
      </c>
      <c r="E28" s="17"/>
      <c r="F28" s="17"/>
      <c r="G28" s="17"/>
      <c r="H28" s="115">
        <f t="shared" si="3"/>
        <v>30</v>
      </c>
      <c r="I28" s="119">
        <v>30</v>
      </c>
      <c r="J28" s="17"/>
      <c r="K28" s="17"/>
      <c r="L28" s="17"/>
      <c r="M28" s="132">
        <f t="shared" si="5"/>
        <v>30</v>
      </c>
      <c r="N28" s="136">
        <f t="shared" si="6"/>
        <v>100</v>
      </c>
      <c r="O28" s="134">
        <f t="shared" si="11"/>
        <v>1</v>
      </c>
      <c r="P28" s="76"/>
      <c r="Q28" s="76"/>
      <c r="R28" s="76"/>
      <c r="S28" s="138">
        <f t="shared" si="12"/>
        <v>1</v>
      </c>
    </row>
    <row r="29" spans="1:19" s="18" customFormat="1" ht="26.4" hidden="1" x14ac:dyDescent="0.25">
      <c r="A29" s="144" t="s">
        <v>36</v>
      </c>
      <c r="B29" s="16" t="s">
        <v>37</v>
      </c>
      <c r="C29" s="101"/>
      <c r="D29" s="119">
        <v>60</v>
      </c>
      <c r="E29" s="17"/>
      <c r="F29" s="17"/>
      <c r="G29" s="17"/>
      <c r="H29" s="115">
        <f t="shared" si="3"/>
        <v>60</v>
      </c>
      <c r="I29" s="119">
        <v>54.1</v>
      </c>
      <c r="J29" s="17"/>
      <c r="K29" s="17"/>
      <c r="L29" s="17"/>
      <c r="M29" s="132">
        <f t="shared" si="5"/>
        <v>54.1</v>
      </c>
      <c r="N29" s="136">
        <f t="shared" si="6"/>
        <v>90.166666666666671</v>
      </c>
      <c r="O29" s="134">
        <f t="shared" si="11"/>
        <v>0.90166666666666673</v>
      </c>
      <c r="P29" s="76"/>
      <c r="Q29" s="76"/>
      <c r="R29" s="76"/>
      <c r="S29" s="138">
        <f t="shared" si="12"/>
        <v>0.90166666666666673</v>
      </c>
    </row>
    <row r="30" spans="1:19" s="18" customFormat="1" ht="27" hidden="1" customHeight="1" x14ac:dyDescent="0.25">
      <c r="A30" s="144" t="s">
        <v>38</v>
      </c>
      <c r="B30" s="16" t="s">
        <v>39</v>
      </c>
      <c r="C30" s="101"/>
      <c r="D30" s="119">
        <v>300</v>
      </c>
      <c r="E30" s="17"/>
      <c r="F30" s="17"/>
      <c r="G30" s="17"/>
      <c r="H30" s="115">
        <f t="shared" si="3"/>
        <v>300</v>
      </c>
      <c r="I30" s="119">
        <v>300</v>
      </c>
      <c r="J30" s="17"/>
      <c r="K30" s="17"/>
      <c r="L30" s="17"/>
      <c r="M30" s="132">
        <f t="shared" si="5"/>
        <v>300</v>
      </c>
      <c r="N30" s="136">
        <f t="shared" si="6"/>
        <v>100</v>
      </c>
      <c r="O30" s="134">
        <f t="shared" si="11"/>
        <v>1</v>
      </c>
      <c r="P30" s="76"/>
      <c r="Q30" s="76"/>
      <c r="R30" s="76"/>
      <c r="S30" s="138">
        <f t="shared" si="12"/>
        <v>1</v>
      </c>
    </row>
    <row r="31" spans="1:19" s="18" customFormat="1" ht="52.2" hidden="1" customHeight="1" x14ac:dyDescent="0.25">
      <c r="A31" s="144" t="s">
        <v>40</v>
      </c>
      <c r="B31" s="16" t="s">
        <v>41</v>
      </c>
      <c r="C31" s="101"/>
      <c r="D31" s="119">
        <v>50</v>
      </c>
      <c r="E31" s="17"/>
      <c r="F31" s="17"/>
      <c r="G31" s="17"/>
      <c r="H31" s="115">
        <f t="shared" si="3"/>
        <v>50</v>
      </c>
      <c r="I31" s="119">
        <v>50</v>
      </c>
      <c r="J31" s="17"/>
      <c r="K31" s="17"/>
      <c r="L31" s="17"/>
      <c r="M31" s="132">
        <f t="shared" si="5"/>
        <v>50</v>
      </c>
      <c r="N31" s="136">
        <f t="shared" si="6"/>
        <v>100</v>
      </c>
      <c r="O31" s="134">
        <f t="shared" si="11"/>
        <v>1</v>
      </c>
      <c r="P31" s="76"/>
      <c r="Q31" s="76"/>
      <c r="R31" s="76"/>
      <c r="S31" s="138">
        <f t="shared" si="12"/>
        <v>1</v>
      </c>
    </row>
    <row r="32" spans="1:19" s="18" customFormat="1" ht="26.4" hidden="1" x14ac:dyDescent="0.25">
      <c r="A32" s="144" t="s">
        <v>42</v>
      </c>
      <c r="B32" s="16" t="s">
        <v>43</v>
      </c>
      <c r="C32" s="101"/>
      <c r="D32" s="119">
        <f>70-70</f>
        <v>0</v>
      </c>
      <c r="E32" s="17"/>
      <c r="F32" s="17"/>
      <c r="G32" s="17"/>
      <c r="H32" s="115">
        <f t="shared" si="3"/>
        <v>0</v>
      </c>
      <c r="I32" s="119">
        <v>0</v>
      </c>
      <c r="J32" s="17"/>
      <c r="K32" s="17"/>
      <c r="L32" s="17"/>
      <c r="M32" s="132">
        <f t="shared" si="5"/>
        <v>0</v>
      </c>
      <c r="N32" s="136" t="e">
        <f t="shared" si="6"/>
        <v>#DIV/0!</v>
      </c>
      <c r="O32" s="134" t="e">
        <f t="shared" si="11"/>
        <v>#DIV/0!</v>
      </c>
      <c r="P32" s="76"/>
      <c r="Q32" s="76"/>
      <c r="R32" s="76"/>
      <c r="S32" s="138" t="e">
        <f t="shared" si="12"/>
        <v>#DIV/0!</v>
      </c>
    </row>
    <row r="33" spans="1:19" s="18" customFormat="1" ht="27" hidden="1" customHeight="1" x14ac:dyDescent="0.25">
      <c r="A33" s="144" t="s">
        <v>44</v>
      </c>
      <c r="B33" s="21" t="s">
        <v>45</v>
      </c>
      <c r="C33" s="101"/>
      <c r="D33" s="119">
        <v>40</v>
      </c>
      <c r="E33" s="17"/>
      <c r="F33" s="17"/>
      <c r="G33" s="17"/>
      <c r="H33" s="115">
        <f t="shared" si="3"/>
        <v>40</v>
      </c>
      <c r="I33" s="119">
        <v>40</v>
      </c>
      <c r="J33" s="17"/>
      <c r="K33" s="17"/>
      <c r="L33" s="17"/>
      <c r="M33" s="132">
        <f t="shared" si="5"/>
        <v>40</v>
      </c>
      <c r="N33" s="136">
        <f t="shared" si="6"/>
        <v>100</v>
      </c>
      <c r="O33" s="134">
        <f t="shared" si="11"/>
        <v>1</v>
      </c>
      <c r="P33" s="76"/>
      <c r="Q33" s="76"/>
      <c r="R33" s="76"/>
      <c r="S33" s="138">
        <f t="shared" si="12"/>
        <v>1</v>
      </c>
    </row>
    <row r="34" spans="1:19" s="18" customFormat="1" ht="40.799999999999997" hidden="1" customHeight="1" x14ac:dyDescent="0.25">
      <c r="A34" s="144" t="s">
        <v>46</v>
      </c>
      <c r="B34" s="16" t="s">
        <v>47</v>
      </c>
      <c r="C34" s="101"/>
      <c r="D34" s="119">
        <v>98.2</v>
      </c>
      <c r="E34" s="17"/>
      <c r="F34" s="17"/>
      <c r="G34" s="17"/>
      <c r="H34" s="115">
        <f t="shared" si="3"/>
        <v>98.2</v>
      </c>
      <c r="I34" s="119">
        <v>98.2</v>
      </c>
      <c r="J34" s="17"/>
      <c r="K34" s="17"/>
      <c r="L34" s="17"/>
      <c r="M34" s="132">
        <f t="shared" si="5"/>
        <v>98.2</v>
      </c>
      <c r="N34" s="136">
        <f t="shared" si="6"/>
        <v>100</v>
      </c>
      <c r="O34" s="134">
        <f t="shared" si="11"/>
        <v>1</v>
      </c>
      <c r="P34" s="76"/>
      <c r="Q34" s="76"/>
      <c r="R34" s="76"/>
      <c r="S34" s="138">
        <f t="shared" si="12"/>
        <v>1</v>
      </c>
    </row>
    <row r="35" spans="1:19" s="18" customFormat="1" ht="26.4" hidden="1" x14ac:dyDescent="0.25">
      <c r="A35" s="144" t="s">
        <v>48</v>
      </c>
      <c r="B35" s="16" t="s">
        <v>49</v>
      </c>
      <c r="C35" s="101"/>
      <c r="D35" s="119">
        <v>90</v>
      </c>
      <c r="E35" s="17"/>
      <c r="F35" s="17"/>
      <c r="G35" s="17"/>
      <c r="H35" s="115">
        <f t="shared" si="3"/>
        <v>90</v>
      </c>
      <c r="I35" s="119">
        <v>90</v>
      </c>
      <c r="J35" s="17"/>
      <c r="K35" s="17"/>
      <c r="L35" s="17"/>
      <c r="M35" s="132">
        <f t="shared" si="5"/>
        <v>90</v>
      </c>
      <c r="N35" s="136">
        <f t="shared" si="6"/>
        <v>100</v>
      </c>
      <c r="O35" s="134">
        <f t="shared" si="11"/>
        <v>1</v>
      </c>
      <c r="P35" s="76"/>
      <c r="Q35" s="76"/>
      <c r="R35" s="76"/>
      <c r="S35" s="138">
        <f t="shared" si="12"/>
        <v>1</v>
      </c>
    </row>
    <row r="36" spans="1:19" s="18" customFormat="1" ht="72" hidden="1" x14ac:dyDescent="0.25">
      <c r="A36" s="144" t="s">
        <v>50</v>
      </c>
      <c r="B36" s="16" t="s">
        <v>51</v>
      </c>
      <c r="C36" s="102" t="s">
        <v>52</v>
      </c>
      <c r="D36" s="119">
        <v>1000</v>
      </c>
      <c r="E36" s="17"/>
      <c r="F36" s="17"/>
      <c r="G36" s="17"/>
      <c r="H36" s="115">
        <f t="shared" si="3"/>
        <v>1000</v>
      </c>
      <c r="I36" s="119">
        <v>1000</v>
      </c>
      <c r="J36" s="17"/>
      <c r="K36" s="17"/>
      <c r="L36" s="17"/>
      <c r="M36" s="132">
        <f t="shared" si="5"/>
        <v>1000</v>
      </c>
      <c r="N36" s="136">
        <f t="shared" si="6"/>
        <v>100</v>
      </c>
      <c r="O36" s="134">
        <f t="shared" si="11"/>
        <v>1</v>
      </c>
      <c r="P36" s="76"/>
      <c r="Q36" s="76"/>
      <c r="R36" s="76"/>
      <c r="S36" s="138">
        <f t="shared" si="12"/>
        <v>1</v>
      </c>
    </row>
    <row r="37" spans="1:19" s="18" customFormat="1" ht="79.2" hidden="1" x14ac:dyDescent="0.25">
      <c r="A37" s="144" t="s">
        <v>53</v>
      </c>
      <c r="B37" s="23" t="s">
        <v>54</v>
      </c>
      <c r="C37" s="103"/>
      <c r="D37" s="121">
        <v>15.6</v>
      </c>
      <c r="E37" s="25"/>
      <c r="F37" s="25"/>
      <c r="G37" s="25"/>
      <c r="H37" s="115">
        <f t="shared" si="3"/>
        <v>15.6</v>
      </c>
      <c r="I37" s="121">
        <v>15.6</v>
      </c>
      <c r="J37" s="25"/>
      <c r="K37" s="25"/>
      <c r="L37" s="25"/>
      <c r="M37" s="132">
        <f t="shared" si="5"/>
        <v>15.6</v>
      </c>
      <c r="N37" s="136">
        <f t="shared" si="6"/>
        <v>100</v>
      </c>
      <c r="O37" s="134">
        <f t="shared" si="11"/>
        <v>1</v>
      </c>
      <c r="P37" s="76"/>
      <c r="Q37" s="76"/>
      <c r="R37" s="76"/>
      <c r="S37" s="138">
        <f t="shared" si="12"/>
        <v>1</v>
      </c>
    </row>
    <row r="38" spans="1:19" s="27" customFormat="1" ht="48.6" customHeight="1" x14ac:dyDescent="0.3">
      <c r="A38" s="143" t="s">
        <v>55</v>
      </c>
      <c r="B38" s="6" t="s">
        <v>56</v>
      </c>
      <c r="C38" s="99" t="s">
        <v>140</v>
      </c>
      <c r="D38" s="122">
        <f>D39+D40+D41+D42</f>
        <v>63790.8</v>
      </c>
      <c r="E38" s="26">
        <f t="shared" ref="E38:G38" si="13">E39+E40+E41+E42</f>
        <v>0</v>
      </c>
      <c r="F38" s="26">
        <f t="shared" si="13"/>
        <v>0</v>
      </c>
      <c r="G38" s="26">
        <f t="shared" si="13"/>
        <v>0</v>
      </c>
      <c r="H38" s="115">
        <f t="shared" si="3"/>
        <v>63790.8</v>
      </c>
      <c r="I38" s="122">
        <f>I39+I40+I41+I42</f>
        <v>63790.8</v>
      </c>
      <c r="J38" s="26">
        <f t="shared" ref="J38:L38" si="14">J39+J40+J41+J42</f>
        <v>0</v>
      </c>
      <c r="K38" s="26">
        <f t="shared" si="14"/>
        <v>0</v>
      </c>
      <c r="L38" s="26">
        <f t="shared" si="14"/>
        <v>0</v>
      </c>
      <c r="M38" s="132">
        <f t="shared" si="5"/>
        <v>63790.8</v>
      </c>
      <c r="N38" s="136">
        <f t="shared" si="6"/>
        <v>100</v>
      </c>
      <c r="O38" s="134">
        <f t="shared" ref="O38:O75" si="15">I38/D38</f>
        <v>1</v>
      </c>
      <c r="P38" s="76"/>
      <c r="Q38" s="76"/>
      <c r="R38" s="76"/>
      <c r="S38" s="138">
        <f t="shared" ref="S38:S75" si="16">M38/H38</f>
        <v>1</v>
      </c>
    </row>
    <row r="39" spans="1:19" ht="110.4" x14ac:dyDescent="0.25">
      <c r="A39" s="145" t="s">
        <v>57</v>
      </c>
      <c r="B39" s="28" t="s">
        <v>58</v>
      </c>
      <c r="C39" s="99" t="s">
        <v>140</v>
      </c>
      <c r="D39" s="118">
        <v>62460.6</v>
      </c>
      <c r="E39" s="14"/>
      <c r="F39" s="14"/>
      <c r="G39" s="14"/>
      <c r="H39" s="115">
        <f t="shared" si="3"/>
        <v>62460.6</v>
      </c>
      <c r="I39" s="118">
        <v>62460.6</v>
      </c>
      <c r="J39" s="14"/>
      <c r="K39" s="14"/>
      <c r="L39" s="14"/>
      <c r="M39" s="132">
        <f t="shared" si="5"/>
        <v>62460.6</v>
      </c>
      <c r="N39" s="136">
        <f t="shared" si="6"/>
        <v>100</v>
      </c>
      <c r="O39" s="134">
        <f t="shared" si="15"/>
        <v>1</v>
      </c>
      <c r="P39" s="76"/>
      <c r="Q39" s="76"/>
      <c r="R39" s="76"/>
      <c r="S39" s="138">
        <f t="shared" si="16"/>
        <v>1</v>
      </c>
    </row>
    <row r="40" spans="1:19" ht="84" customHeight="1" x14ac:dyDescent="0.25">
      <c r="A40" s="145" t="s">
        <v>59</v>
      </c>
      <c r="B40" s="28" t="s">
        <v>60</v>
      </c>
      <c r="C40" s="99" t="s">
        <v>140</v>
      </c>
      <c r="D40" s="118">
        <v>745.4</v>
      </c>
      <c r="E40" s="14"/>
      <c r="F40" s="14"/>
      <c r="G40" s="14"/>
      <c r="H40" s="115">
        <f t="shared" si="3"/>
        <v>745.4</v>
      </c>
      <c r="I40" s="118">
        <v>745.4</v>
      </c>
      <c r="J40" s="14"/>
      <c r="K40" s="14"/>
      <c r="L40" s="14"/>
      <c r="M40" s="132">
        <f t="shared" si="5"/>
        <v>745.4</v>
      </c>
      <c r="N40" s="136">
        <f t="shared" si="6"/>
        <v>100</v>
      </c>
      <c r="O40" s="134">
        <f t="shared" si="15"/>
        <v>1</v>
      </c>
      <c r="P40" s="76"/>
      <c r="Q40" s="76"/>
      <c r="R40" s="76"/>
      <c r="S40" s="138">
        <f t="shared" si="16"/>
        <v>1</v>
      </c>
    </row>
    <row r="41" spans="1:19" ht="110.4" x14ac:dyDescent="0.25">
      <c r="A41" s="113" t="s">
        <v>61</v>
      </c>
      <c r="B41" s="30" t="s">
        <v>62</v>
      </c>
      <c r="C41" s="99" t="s">
        <v>140</v>
      </c>
      <c r="D41" s="123">
        <v>30</v>
      </c>
      <c r="E41" s="31"/>
      <c r="F41" s="31"/>
      <c r="G41" s="31"/>
      <c r="H41" s="115">
        <f t="shared" si="3"/>
        <v>30</v>
      </c>
      <c r="I41" s="123">
        <v>30</v>
      </c>
      <c r="J41" s="31"/>
      <c r="K41" s="31"/>
      <c r="L41" s="31"/>
      <c r="M41" s="132">
        <f t="shared" si="5"/>
        <v>30</v>
      </c>
      <c r="N41" s="136">
        <f t="shared" si="6"/>
        <v>100</v>
      </c>
      <c r="O41" s="134">
        <f t="shared" si="15"/>
        <v>1</v>
      </c>
      <c r="P41" s="76"/>
      <c r="Q41" s="76"/>
      <c r="R41" s="76"/>
      <c r="S41" s="138">
        <f t="shared" si="16"/>
        <v>1</v>
      </c>
    </row>
    <row r="42" spans="1:19" ht="84" customHeight="1" x14ac:dyDescent="0.25">
      <c r="A42" s="176" t="s">
        <v>63</v>
      </c>
      <c r="B42" s="12" t="s">
        <v>64</v>
      </c>
      <c r="C42" s="99" t="s">
        <v>140</v>
      </c>
      <c r="D42" s="116">
        <f>D43+D45+D47+D50+D53</f>
        <v>554.79999999999995</v>
      </c>
      <c r="E42" s="32"/>
      <c r="F42" s="32"/>
      <c r="G42" s="32"/>
      <c r="H42" s="115">
        <f t="shared" si="3"/>
        <v>554.79999999999995</v>
      </c>
      <c r="I42" s="116">
        <f>I43+I45+I47+I50+I53</f>
        <v>554.79999999999995</v>
      </c>
      <c r="J42" s="32"/>
      <c r="K42" s="32"/>
      <c r="L42" s="32"/>
      <c r="M42" s="132">
        <f t="shared" si="5"/>
        <v>554.79999999999995</v>
      </c>
      <c r="N42" s="136">
        <f t="shared" si="6"/>
        <v>100</v>
      </c>
      <c r="O42" s="134">
        <f t="shared" si="15"/>
        <v>1</v>
      </c>
      <c r="P42" s="76"/>
      <c r="Q42" s="76"/>
      <c r="R42" s="76"/>
      <c r="S42" s="138">
        <f t="shared" si="16"/>
        <v>1</v>
      </c>
    </row>
    <row r="43" spans="1:19" ht="0.6" hidden="1" customHeight="1" x14ac:dyDescent="0.25">
      <c r="A43" s="176" t="s">
        <v>65</v>
      </c>
      <c r="B43" s="23" t="s">
        <v>66</v>
      </c>
      <c r="C43" s="100"/>
      <c r="D43" s="121">
        <f>SUM(D44:D44)</f>
        <v>40</v>
      </c>
      <c r="E43" s="25"/>
      <c r="F43" s="25"/>
      <c r="G43" s="25"/>
      <c r="H43" s="115">
        <f t="shared" si="3"/>
        <v>40</v>
      </c>
      <c r="I43" s="121">
        <f>SUM(I44:I44)</f>
        <v>40</v>
      </c>
      <c r="J43" s="25"/>
      <c r="K43" s="25"/>
      <c r="L43" s="25"/>
      <c r="M43" s="132">
        <f t="shared" si="5"/>
        <v>40</v>
      </c>
      <c r="N43" s="136">
        <f t="shared" si="6"/>
        <v>100</v>
      </c>
      <c r="O43" s="134">
        <f t="shared" si="15"/>
        <v>1</v>
      </c>
      <c r="P43" s="76"/>
      <c r="Q43" s="76"/>
      <c r="R43" s="76"/>
      <c r="S43" s="138">
        <f t="shared" si="16"/>
        <v>1</v>
      </c>
    </row>
    <row r="44" spans="1:19" ht="14.4" hidden="1" customHeight="1" x14ac:dyDescent="0.25">
      <c r="A44" s="176"/>
      <c r="B44" s="23" t="s">
        <v>67</v>
      </c>
      <c r="C44" s="100"/>
      <c r="D44" s="121">
        <v>40</v>
      </c>
      <c r="E44" s="25"/>
      <c r="F44" s="25"/>
      <c r="G44" s="25"/>
      <c r="H44" s="115">
        <f t="shared" si="3"/>
        <v>40</v>
      </c>
      <c r="I44" s="121">
        <v>40</v>
      </c>
      <c r="J44" s="25"/>
      <c r="K44" s="25"/>
      <c r="L44" s="25"/>
      <c r="M44" s="132">
        <f t="shared" si="5"/>
        <v>40</v>
      </c>
      <c r="N44" s="136">
        <f t="shared" si="6"/>
        <v>100</v>
      </c>
      <c r="O44" s="134">
        <f t="shared" si="15"/>
        <v>1</v>
      </c>
      <c r="P44" s="76"/>
      <c r="Q44" s="76"/>
      <c r="R44" s="76"/>
      <c r="S44" s="138">
        <f t="shared" si="16"/>
        <v>1</v>
      </c>
    </row>
    <row r="45" spans="1:19" ht="39.6" hidden="1" x14ac:dyDescent="0.25">
      <c r="A45" s="176" t="s">
        <v>68</v>
      </c>
      <c r="B45" s="23" t="s">
        <v>69</v>
      </c>
      <c r="C45" s="100"/>
      <c r="D45" s="121">
        <f>SUM(D46:D46)</f>
        <v>28</v>
      </c>
      <c r="E45" s="25"/>
      <c r="F45" s="25"/>
      <c r="G45" s="25"/>
      <c r="H45" s="115">
        <f t="shared" si="3"/>
        <v>28</v>
      </c>
      <c r="I45" s="121">
        <f>SUM(I46:I46)</f>
        <v>28</v>
      </c>
      <c r="J45" s="25"/>
      <c r="K45" s="25"/>
      <c r="L45" s="25"/>
      <c r="M45" s="132">
        <f t="shared" si="5"/>
        <v>28</v>
      </c>
      <c r="N45" s="136">
        <f t="shared" si="6"/>
        <v>100</v>
      </c>
      <c r="O45" s="134">
        <f t="shared" si="15"/>
        <v>1</v>
      </c>
      <c r="P45" s="76"/>
      <c r="Q45" s="76"/>
      <c r="R45" s="76"/>
      <c r="S45" s="138">
        <f t="shared" si="16"/>
        <v>1</v>
      </c>
    </row>
    <row r="46" spans="1:19" ht="14.4" hidden="1" customHeight="1" x14ac:dyDescent="0.25">
      <c r="A46" s="176"/>
      <c r="B46" s="23" t="s">
        <v>67</v>
      </c>
      <c r="C46" s="100"/>
      <c r="D46" s="121">
        <v>28</v>
      </c>
      <c r="E46" s="25"/>
      <c r="F46" s="25"/>
      <c r="G46" s="25"/>
      <c r="H46" s="115">
        <f t="shared" si="3"/>
        <v>28</v>
      </c>
      <c r="I46" s="121">
        <v>28</v>
      </c>
      <c r="J46" s="25"/>
      <c r="K46" s="25"/>
      <c r="L46" s="25"/>
      <c r="M46" s="132">
        <f t="shared" si="5"/>
        <v>28</v>
      </c>
      <c r="N46" s="136">
        <f t="shared" si="6"/>
        <v>100</v>
      </c>
      <c r="O46" s="134">
        <f t="shared" si="15"/>
        <v>1</v>
      </c>
      <c r="P46" s="76"/>
      <c r="Q46" s="76"/>
      <c r="R46" s="76"/>
      <c r="S46" s="138">
        <f t="shared" si="16"/>
        <v>1</v>
      </c>
    </row>
    <row r="47" spans="1:19" ht="39.6" hidden="1" x14ac:dyDescent="0.25">
      <c r="A47" s="176" t="s">
        <v>70</v>
      </c>
      <c r="B47" s="23" t="s">
        <v>71</v>
      </c>
      <c r="C47" s="100"/>
      <c r="D47" s="121">
        <f>SUM(D48:D49)</f>
        <v>134.80000000000001</v>
      </c>
      <c r="E47" s="25"/>
      <c r="F47" s="25"/>
      <c r="G47" s="25"/>
      <c r="H47" s="115">
        <f t="shared" si="3"/>
        <v>134.80000000000001</v>
      </c>
      <c r="I47" s="121">
        <f>SUM(I48:I49)</f>
        <v>134.80000000000001</v>
      </c>
      <c r="J47" s="25"/>
      <c r="K47" s="25"/>
      <c r="L47" s="25"/>
      <c r="M47" s="132">
        <f t="shared" si="5"/>
        <v>134.80000000000001</v>
      </c>
      <c r="N47" s="136">
        <f t="shared" si="6"/>
        <v>100</v>
      </c>
      <c r="O47" s="134">
        <f t="shared" si="15"/>
        <v>1</v>
      </c>
      <c r="P47" s="76"/>
      <c r="Q47" s="76"/>
      <c r="R47" s="76"/>
      <c r="S47" s="138">
        <f t="shared" si="16"/>
        <v>1</v>
      </c>
    </row>
    <row r="48" spans="1:19" ht="13.8" hidden="1" customHeight="1" x14ac:dyDescent="0.25">
      <c r="A48" s="176"/>
      <c r="B48" s="23" t="s">
        <v>72</v>
      </c>
      <c r="C48" s="100"/>
      <c r="D48" s="121">
        <v>98.8</v>
      </c>
      <c r="E48" s="25"/>
      <c r="F48" s="25"/>
      <c r="G48" s="25"/>
      <c r="H48" s="115">
        <f t="shared" si="3"/>
        <v>98.8</v>
      </c>
      <c r="I48" s="121">
        <v>98.8</v>
      </c>
      <c r="J48" s="25"/>
      <c r="K48" s="25"/>
      <c r="L48" s="25"/>
      <c r="M48" s="132">
        <f t="shared" si="5"/>
        <v>98.8</v>
      </c>
      <c r="N48" s="136">
        <f t="shared" si="6"/>
        <v>100</v>
      </c>
      <c r="O48" s="134">
        <f t="shared" si="15"/>
        <v>1</v>
      </c>
      <c r="P48" s="76"/>
      <c r="Q48" s="76"/>
      <c r="R48" s="76"/>
      <c r="S48" s="138">
        <f t="shared" si="16"/>
        <v>1</v>
      </c>
    </row>
    <row r="49" spans="1:19" ht="14.4" hidden="1" customHeight="1" x14ac:dyDescent="0.25">
      <c r="A49" s="176"/>
      <c r="B49" s="23" t="s">
        <v>67</v>
      </c>
      <c r="C49" s="100"/>
      <c r="D49" s="121">
        <v>36</v>
      </c>
      <c r="E49" s="25"/>
      <c r="F49" s="25"/>
      <c r="G49" s="25"/>
      <c r="H49" s="115">
        <f t="shared" si="3"/>
        <v>36</v>
      </c>
      <c r="I49" s="121">
        <v>36</v>
      </c>
      <c r="J49" s="25"/>
      <c r="K49" s="25"/>
      <c r="L49" s="25"/>
      <c r="M49" s="132">
        <f t="shared" si="5"/>
        <v>36</v>
      </c>
      <c r="N49" s="136">
        <f t="shared" si="6"/>
        <v>100</v>
      </c>
      <c r="O49" s="134">
        <f t="shared" si="15"/>
        <v>1</v>
      </c>
      <c r="P49" s="76"/>
      <c r="Q49" s="76"/>
      <c r="R49" s="76"/>
      <c r="S49" s="138">
        <f t="shared" si="16"/>
        <v>1</v>
      </c>
    </row>
    <row r="50" spans="1:19" ht="39.6" hidden="1" x14ac:dyDescent="0.25">
      <c r="A50" s="176" t="s">
        <v>73</v>
      </c>
      <c r="B50" s="23" t="s">
        <v>74</v>
      </c>
      <c r="C50" s="100"/>
      <c r="D50" s="121">
        <f>D51+D52</f>
        <v>328</v>
      </c>
      <c r="E50" s="25"/>
      <c r="F50" s="25"/>
      <c r="G50" s="25"/>
      <c r="H50" s="115">
        <f t="shared" si="3"/>
        <v>328</v>
      </c>
      <c r="I50" s="121">
        <f>I51+I52</f>
        <v>328</v>
      </c>
      <c r="J50" s="25"/>
      <c r="K50" s="25"/>
      <c r="L50" s="25"/>
      <c r="M50" s="132">
        <f t="shared" si="5"/>
        <v>328</v>
      </c>
      <c r="N50" s="136">
        <f t="shared" si="6"/>
        <v>100</v>
      </c>
      <c r="O50" s="134">
        <f t="shared" si="15"/>
        <v>1</v>
      </c>
      <c r="P50" s="76"/>
      <c r="Q50" s="76"/>
      <c r="R50" s="76"/>
      <c r="S50" s="138">
        <f t="shared" si="16"/>
        <v>1</v>
      </c>
    </row>
    <row r="51" spans="1:19" ht="17.399999999999999" hidden="1" customHeight="1" x14ac:dyDescent="0.25">
      <c r="A51" s="176"/>
      <c r="B51" s="23" t="s">
        <v>75</v>
      </c>
      <c r="C51" s="100"/>
      <c r="D51" s="121">
        <v>280</v>
      </c>
      <c r="E51" s="25"/>
      <c r="F51" s="25"/>
      <c r="G51" s="25"/>
      <c r="H51" s="115">
        <f t="shared" si="3"/>
        <v>280</v>
      </c>
      <c r="I51" s="121">
        <v>280</v>
      </c>
      <c r="J51" s="25"/>
      <c r="K51" s="25"/>
      <c r="L51" s="25"/>
      <c r="M51" s="132">
        <f t="shared" si="5"/>
        <v>280</v>
      </c>
      <c r="N51" s="136">
        <f t="shared" si="6"/>
        <v>100</v>
      </c>
      <c r="O51" s="134">
        <f t="shared" si="15"/>
        <v>1</v>
      </c>
      <c r="P51" s="76"/>
      <c r="Q51" s="76"/>
      <c r="R51" s="76"/>
      <c r="S51" s="138">
        <f t="shared" si="16"/>
        <v>1</v>
      </c>
    </row>
    <row r="52" spans="1:19" ht="17.399999999999999" hidden="1" customHeight="1" x14ac:dyDescent="0.25">
      <c r="A52" s="176"/>
      <c r="B52" s="23" t="s">
        <v>67</v>
      </c>
      <c r="C52" s="100"/>
      <c r="D52" s="121">
        <v>48</v>
      </c>
      <c r="E52" s="25"/>
      <c r="F52" s="25"/>
      <c r="G52" s="25"/>
      <c r="H52" s="115">
        <f t="shared" si="3"/>
        <v>48</v>
      </c>
      <c r="I52" s="121">
        <v>48</v>
      </c>
      <c r="J52" s="25"/>
      <c r="K52" s="25"/>
      <c r="L52" s="25"/>
      <c r="M52" s="132">
        <f t="shared" si="5"/>
        <v>48</v>
      </c>
      <c r="N52" s="136">
        <f t="shared" si="6"/>
        <v>100</v>
      </c>
      <c r="O52" s="134">
        <f t="shared" si="15"/>
        <v>1</v>
      </c>
      <c r="P52" s="76"/>
      <c r="Q52" s="76"/>
      <c r="R52" s="76"/>
      <c r="S52" s="138">
        <f t="shared" si="16"/>
        <v>1</v>
      </c>
    </row>
    <row r="53" spans="1:19" ht="55.8" hidden="1" customHeight="1" x14ac:dyDescent="0.25">
      <c r="A53" s="176" t="s">
        <v>76</v>
      </c>
      <c r="B53" s="23" t="s">
        <v>77</v>
      </c>
      <c r="C53" s="100"/>
      <c r="D53" s="121">
        <f>D54</f>
        <v>24</v>
      </c>
      <c r="E53" s="25"/>
      <c r="F53" s="25"/>
      <c r="G53" s="25"/>
      <c r="H53" s="115">
        <f t="shared" si="3"/>
        <v>24</v>
      </c>
      <c r="I53" s="121">
        <f>I54</f>
        <v>24</v>
      </c>
      <c r="J53" s="25"/>
      <c r="K53" s="25"/>
      <c r="L53" s="25"/>
      <c r="M53" s="132">
        <f t="shared" si="5"/>
        <v>24</v>
      </c>
      <c r="N53" s="136">
        <f t="shared" si="6"/>
        <v>100</v>
      </c>
      <c r="O53" s="134">
        <f t="shared" si="15"/>
        <v>1</v>
      </c>
      <c r="P53" s="76"/>
      <c r="Q53" s="76"/>
      <c r="R53" s="76"/>
      <c r="S53" s="138">
        <f t="shared" si="16"/>
        <v>1</v>
      </c>
    </row>
    <row r="54" spans="1:19" ht="14.4" hidden="1" customHeight="1" x14ac:dyDescent="0.25">
      <c r="A54" s="176"/>
      <c r="B54" s="23" t="s">
        <v>67</v>
      </c>
      <c r="C54" s="100"/>
      <c r="D54" s="121">
        <v>24</v>
      </c>
      <c r="E54" s="25"/>
      <c r="F54" s="25"/>
      <c r="G54" s="25"/>
      <c r="H54" s="115">
        <f t="shared" si="3"/>
        <v>24</v>
      </c>
      <c r="I54" s="121">
        <v>24</v>
      </c>
      <c r="J54" s="25"/>
      <c r="K54" s="25"/>
      <c r="L54" s="25"/>
      <c r="M54" s="132">
        <f t="shared" si="5"/>
        <v>24</v>
      </c>
      <c r="N54" s="136">
        <f t="shared" si="6"/>
        <v>100</v>
      </c>
      <c r="O54" s="134">
        <f t="shared" si="15"/>
        <v>1</v>
      </c>
      <c r="P54" s="76"/>
      <c r="Q54" s="76"/>
      <c r="R54" s="76"/>
      <c r="S54" s="138">
        <f t="shared" si="16"/>
        <v>1</v>
      </c>
    </row>
    <row r="55" spans="1:19" s="27" customFormat="1" ht="62.4" customHeight="1" x14ac:dyDescent="0.3">
      <c r="A55" s="146" t="s">
        <v>78</v>
      </c>
      <c r="B55" s="33" t="s">
        <v>79</v>
      </c>
      <c r="C55" s="104" t="s">
        <v>140</v>
      </c>
      <c r="D55" s="124">
        <f>D56+D57+D58+D59</f>
        <v>3965.1</v>
      </c>
      <c r="E55" s="34">
        <f t="shared" ref="E55:G55" si="17">E56+E57+E58+E59</f>
        <v>0</v>
      </c>
      <c r="F55" s="34">
        <f t="shared" si="17"/>
        <v>0</v>
      </c>
      <c r="G55" s="34">
        <f t="shared" si="17"/>
        <v>0</v>
      </c>
      <c r="H55" s="115">
        <f t="shared" si="3"/>
        <v>3965.1</v>
      </c>
      <c r="I55" s="124">
        <f>I56+I57+I58+I59</f>
        <v>3887.9999999999995</v>
      </c>
      <c r="J55" s="34">
        <f t="shared" ref="J55:L55" si="18">J56+J57+J58+J59</f>
        <v>0</v>
      </c>
      <c r="K55" s="34">
        <f t="shared" si="18"/>
        <v>0</v>
      </c>
      <c r="L55" s="34">
        <f t="shared" si="18"/>
        <v>0</v>
      </c>
      <c r="M55" s="132">
        <f t="shared" si="5"/>
        <v>3887.9999999999995</v>
      </c>
      <c r="N55" s="136">
        <f t="shared" si="6"/>
        <v>98.055534538851461</v>
      </c>
      <c r="O55" s="134">
        <f t="shared" si="15"/>
        <v>0.98055534538851474</v>
      </c>
      <c r="P55" s="76"/>
      <c r="Q55" s="76"/>
      <c r="R55" s="76"/>
      <c r="S55" s="138">
        <f t="shared" si="16"/>
        <v>0.98055534538851474</v>
      </c>
    </row>
    <row r="56" spans="1:19" ht="43.8" customHeight="1" x14ac:dyDescent="0.25">
      <c r="A56" s="147" t="s">
        <v>80</v>
      </c>
      <c r="B56" s="12" t="s">
        <v>81</v>
      </c>
      <c r="C56" s="99" t="s">
        <v>140</v>
      </c>
      <c r="D56" s="116">
        <v>3415.1</v>
      </c>
      <c r="E56" s="32"/>
      <c r="F56" s="32"/>
      <c r="G56" s="32"/>
      <c r="H56" s="115">
        <f t="shared" si="3"/>
        <v>3415.1</v>
      </c>
      <c r="I56" s="116">
        <v>3415.1</v>
      </c>
      <c r="J56" s="32"/>
      <c r="K56" s="32"/>
      <c r="L56" s="32"/>
      <c r="M56" s="132">
        <f t="shared" si="5"/>
        <v>3415.1</v>
      </c>
      <c r="N56" s="136">
        <f t="shared" si="6"/>
        <v>100</v>
      </c>
      <c r="O56" s="134">
        <f t="shared" si="15"/>
        <v>1</v>
      </c>
      <c r="P56" s="76"/>
      <c r="Q56" s="76"/>
      <c r="R56" s="76"/>
      <c r="S56" s="138">
        <f t="shared" si="16"/>
        <v>1</v>
      </c>
    </row>
    <row r="57" spans="1:19" ht="36.6" customHeight="1" x14ac:dyDescent="0.25">
      <c r="A57" s="176" t="s">
        <v>82</v>
      </c>
      <c r="B57" s="12" t="s">
        <v>83</v>
      </c>
      <c r="C57" s="99" t="s">
        <v>140</v>
      </c>
      <c r="D57" s="116">
        <v>300</v>
      </c>
      <c r="E57" s="32"/>
      <c r="F57" s="32"/>
      <c r="G57" s="32"/>
      <c r="H57" s="115">
        <f t="shared" si="3"/>
        <v>300</v>
      </c>
      <c r="I57" s="116">
        <v>273.2</v>
      </c>
      <c r="J57" s="32"/>
      <c r="K57" s="32"/>
      <c r="L57" s="32"/>
      <c r="M57" s="132">
        <f t="shared" si="5"/>
        <v>273.2</v>
      </c>
      <c r="N57" s="136">
        <f t="shared" si="6"/>
        <v>91.066666666666663</v>
      </c>
      <c r="O57" s="134">
        <f t="shared" si="15"/>
        <v>0.91066666666666662</v>
      </c>
      <c r="P57" s="76"/>
      <c r="Q57" s="76"/>
      <c r="R57" s="76"/>
      <c r="S57" s="138">
        <f t="shared" si="16"/>
        <v>0.91066666666666662</v>
      </c>
    </row>
    <row r="58" spans="1:19" ht="41.4" customHeight="1" x14ac:dyDescent="0.25">
      <c r="A58" s="176" t="s">
        <v>84</v>
      </c>
      <c r="B58" s="12" t="s">
        <v>85</v>
      </c>
      <c r="C58" s="99" t="s">
        <v>140</v>
      </c>
      <c r="D58" s="116">
        <v>100</v>
      </c>
      <c r="E58" s="32"/>
      <c r="F58" s="32"/>
      <c r="G58" s="32"/>
      <c r="H58" s="115">
        <f t="shared" si="3"/>
        <v>100</v>
      </c>
      <c r="I58" s="116">
        <v>49.7</v>
      </c>
      <c r="J58" s="32"/>
      <c r="K58" s="32"/>
      <c r="L58" s="32"/>
      <c r="M58" s="132">
        <f t="shared" si="5"/>
        <v>49.7</v>
      </c>
      <c r="N58" s="136">
        <f t="shared" si="6"/>
        <v>49.7</v>
      </c>
      <c r="O58" s="134">
        <f t="shared" si="15"/>
        <v>0.49700000000000005</v>
      </c>
      <c r="P58" s="76"/>
      <c r="Q58" s="76"/>
      <c r="R58" s="76"/>
      <c r="S58" s="138">
        <f t="shared" si="16"/>
        <v>0.49700000000000005</v>
      </c>
    </row>
    <row r="59" spans="1:19" ht="56.4" customHeight="1" x14ac:dyDescent="0.25">
      <c r="A59" s="176" t="s">
        <v>86</v>
      </c>
      <c r="B59" s="12" t="s">
        <v>87</v>
      </c>
      <c r="C59" s="99" t="s">
        <v>140</v>
      </c>
      <c r="D59" s="116">
        <v>150</v>
      </c>
      <c r="E59" s="32"/>
      <c r="F59" s="32"/>
      <c r="G59" s="32"/>
      <c r="H59" s="115">
        <f t="shared" si="3"/>
        <v>150</v>
      </c>
      <c r="I59" s="116">
        <v>150</v>
      </c>
      <c r="J59" s="32"/>
      <c r="K59" s="32"/>
      <c r="L59" s="32"/>
      <c r="M59" s="132">
        <f t="shared" si="5"/>
        <v>150</v>
      </c>
      <c r="N59" s="136">
        <f t="shared" si="6"/>
        <v>100</v>
      </c>
      <c r="O59" s="134">
        <f t="shared" si="15"/>
        <v>1</v>
      </c>
      <c r="P59" s="76"/>
      <c r="Q59" s="76"/>
      <c r="R59" s="76"/>
      <c r="S59" s="138">
        <f t="shared" si="16"/>
        <v>1</v>
      </c>
    </row>
    <row r="60" spans="1:19" ht="93.6" customHeight="1" x14ac:dyDescent="0.25">
      <c r="A60" s="175" t="s">
        <v>88</v>
      </c>
      <c r="B60" s="35" t="s">
        <v>89</v>
      </c>
      <c r="C60" s="104"/>
      <c r="D60" s="125">
        <f>D61+D64+D63</f>
        <v>334</v>
      </c>
      <c r="E60" s="36"/>
      <c r="F60" s="36"/>
      <c r="G60" s="36"/>
      <c r="H60" s="115">
        <f t="shared" si="3"/>
        <v>334</v>
      </c>
      <c r="I60" s="125">
        <f>I61+I64+I63</f>
        <v>334</v>
      </c>
      <c r="J60" s="36"/>
      <c r="K60" s="36"/>
      <c r="L60" s="36"/>
      <c r="M60" s="132">
        <f t="shared" si="5"/>
        <v>334</v>
      </c>
      <c r="N60" s="136">
        <f t="shared" si="6"/>
        <v>100</v>
      </c>
      <c r="O60" s="134">
        <f t="shared" si="15"/>
        <v>1</v>
      </c>
      <c r="P60" s="76"/>
      <c r="Q60" s="76"/>
      <c r="R60" s="76"/>
      <c r="S60" s="138">
        <f t="shared" si="16"/>
        <v>1</v>
      </c>
    </row>
    <row r="61" spans="1:19" ht="43.8" customHeight="1" x14ac:dyDescent="0.25">
      <c r="A61" s="148" t="s">
        <v>90</v>
      </c>
      <c r="B61" s="28" t="s">
        <v>91</v>
      </c>
      <c r="C61" s="99" t="s">
        <v>140</v>
      </c>
      <c r="D61" s="126">
        <f>D62</f>
        <v>50</v>
      </c>
      <c r="E61" s="37"/>
      <c r="F61" s="37"/>
      <c r="G61" s="37"/>
      <c r="H61" s="115">
        <f t="shared" si="3"/>
        <v>50</v>
      </c>
      <c r="I61" s="126">
        <f>I62</f>
        <v>50</v>
      </c>
      <c r="J61" s="37"/>
      <c r="K61" s="37"/>
      <c r="L61" s="37"/>
      <c r="M61" s="132">
        <f t="shared" si="5"/>
        <v>50</v>
      </c>
      <c r="N61" s="136">
        <f t="shared" si="6"/>
        <v>100</v>
      </c>
      <c r="O61" s="134">
        <f t="shared" si="15"/>
        <v>1</v>
      </c>
      <c r="P61" s="76"/>
      <c r="Q61" s="76"/>
      <c r="R61" s="76"/>
      <c r="S61" s="138">
        <f t="shared" si="16"/>
        <v>1</v>
      </c>
    </row>
    <row r="62" spans="1:19" ht="0.6" hidden="1" customHeight="1" x14ac:dyDescent="0.25">
      <c r="A62" s="148"/>
      <c r="B62" s="38" t="s">
        <v>92</v>
      </c>
      <c r="C62" s="104"/>
      <c r="D62" s="126">
        <v>50</v>
      </c>
      <c r="E62" s="37"/>
      <c r="F62" s="37"/>
      <c r="G62" s="37"/>
      <c r="H62" s="115">
        <f t="shared" si="3"/>
        <v>50</v>
      </c>
      <c r="I62" s="126">
        <v>50</v>
      </c>
      <c r="J62" s="37"/>
      <c r="K62" s="37"/>
      <c r="L62" s="37"/>
      <c r="M62" s="132">
        <f t="shared" si="5"/>
        <v>50</v>
      </c>
      <c r="N62" s="136">
        <f t="shared" si="6"/>
        <v>100</v>
      </c>
      <c r="O62" s="134">
        <f t="shared" si="15"/>
        <v>1</v>
      </c>
      <c r="P62" s="76"/>
      <c r="Q62" s="76"/>
      <c r="R62" s="76"/>
      <c r="S62" s="138">
        <f t="shared" si="16"/>
        <v>1</v>
      </c>
    </row>
    <row r="63" spans="1:19" ht="46.8" customHeight="1" x14ac:dyDescent="0.25">
      <c r="A63" s="176" t="s">
        <v>93</v>
      </c>
      <c r="B63" s="28" t="s">
        <v>94</v>
      </c>
      <c r="C63" s="99" t="s">
        <v>140</v>
      </c>
      <c r="D63" s="126">
        <v>54</v>
      </c>
      <c r="E63" s="37"/>
      <c r="F63" s="37"/>
      <c r="G63" s="37"/>
      <c r="H63" s="115">
        <f t="shared" si="3"/>
        <v>54</v>
      </c>
      <c r="I63" s="126">
        <v>54</v>
      </c>
      <c r="J63" s="37"/>
      <c r="K63" s="37"/>
      <c r="L63" s="37"/>
      <c r="M63" s="132">
        <f t="shared" si="5"/>
        <v>54</v>
      </c>
      <c r="N63" s="136">
        <f t="shared" si="6"/>
        <v>100</v>
      </c>
      <c r="O63" s="134">
        <f t="shared" si="15"/>
        <v>1</v>
      </c>
      <c r="P63" s="76"/>
      <c r="Q63" s="76"/>
      <c r="R63" s="76"/>
      <c r="S63" s="138">
        <f t="shared" si="16"/>
        <v>1</v>
      </c>
    </row>
    <row r="64" spans="1:19" ht="70.2" customHeight="1" x14ac:dyDescent="0.25">
      <c r="A64" s="148" t="s">
        <v>95</v>
      </c>
      <c r="B64" s="28" t="s">
        <v>96</v>
      </c>
      <c r="C64" s="99" t="s">
        <v>140</v>
      </c>
      <c r="D64" s="126">
        <f>D65</f>
        <v>230</v>
      </c>
      <c r="E64" s="37"/>
      <c r="F64" s="37"/>
      <c r="G64" s="37"/>
      <c r="H64" s="115">
        <f t="shared" si="3"/>
        <v>230</v>
      </c>
      <c r="I64" s="126">
        <f>I65</f>
        <v>230</v>
      </c>
      <c r="J64" s="37"/>
      <c r="K64" s="37"/>
      <c r="L64" s="37"/>
      <c r="M64" s="132">
        <f t="shared" si="5"/>
        <v>230</v>
      </c>
      <c r="N64" s="136">
        <f t="shared" si="6"/>
        <v>100</v>
      </c>
      <c r="O64" s="134">
        <f t="shared" si="15"/>
        <v>1</v>
      </c>
      <c r="P64" s="76"/>
      <c r="Q64" s="76"/>
      <c r="R64" s="76"/>
      <c r="S64" s="138">
        <f t="shared" si="16"/>
        <v>1</v>
      </c>
    </row>
    <row r="65" spans="1:19" ht="15.6" hidden="1" x14ac:dyDescent="0.25">
      <c r="A65" s="175"/>
      <c r="B65" s="38" t="s">
        <v>92</v>
      </c>
      <c r="C65" s="99"/>
      <c r="D65" s="126">
        <v>230</v>
      </c>
      <c r="E65" s="37"/>
      <c r="F65" s="37"/>
      <c r="G65" s="37"/>
      <c r="H65" s="115">
        <f t="shared" si="3"/>
        <v>230</v>
      </c>
      <c r="I65" s="126">
        <v>230</v>
      </c>
      <c r="J65" s="37"/>
      <c r="K65" s="37"/>
      <c r="L65" s="37"/>
      <c r="M65" s="132">
        <f t="shared" si="5"/>
        <v>230</v>
      </c>
      <c r="N65" s="136">
        <f t="shared" si="6"/>
        <v>100</v>
      </c>
      <c r="O65" s="134">
        <f t="shared" si="15"/>
        <v>1</v>
      </c>
      <c r="P65" s="76"/>
      <c r="Q65" s="76"/>
      <c r="R65" s="76"/>
      <c r="S65" s="138">
        <f t="shared" si="16"/>
        <v>1</v>
      </c>
    </row>
    <row r="66" spans="1:19" s="41" customFormat="1" ht="149.4" customHeight="1" x14ac:dyDescent="0.3">
      <c r="A66" s="175" t="s">
        <v>97</v>
      </c>
      <c r="B66" s="35" t="s">
        <v>98</v>
      </c>
      <c r="C66" s="105" t="s">
        <v>99</v>
      </c>
      <c r="D66" s="127">
        <f>D67+D68</f>
        <v>8514.1</v>
      </c>
      <c r="E66" s="40">
        <f t="shared" ref="E66:G66" si="19">E67+E68</f>
        <v>8546.2000000000007</v>
      </c>
      <c r="F66" s="40">
        <f t="shared" si="19"/>
        <v>0</v>
      </c>
      <c r="G66" s="40">
        <f t="shared" si="19"/>
        <v>0</v>
      </c>
      <c r="H66" s="115">
        <f t="shared" si="3"/>
        <v>17060.300000000003</v>
      </c>
      <c r="I66" s="127">
        <f>I67+I68</f>
        <v>8514.1</v>
      </c>
      <c r="J66" s="40">
        <f t="shared" ref="J66:L66" si="20">J67+J68</f>
        <v>5280.5</v>
      </c>
      <c r="K66" s="40">
        <f t="shared" si="20"/>
        <v>0</v>
      </c>
      <c r="L66" s="40">
        <f t="shared" si="20"/>
        <v>0</v>
      </c>
      <c r="M66" s="132">
        <f t="shared" si="5"/>
        <v>13794.6</v>
      </c>
      <c r="N66" s="136">
        <f t="shared" si="6"/>
        <v>80.857898161228107</v>
      </c>
      <c r="O66" s="134">
        <f t="shared" si="15"/>
        <v>1</v>
      </c>
      <c r="P66" s="76">
        <f t="shared" ref="P66" si="21">J66/E66</f>
        <v>0.61787695115957963</v>
      </c>
      <c r="Q66" s="76"/>
      <c r="R66" s="76"/>
      <c r="S66" s="138">
        <f t="shared" si="16"/>
        <v>0.80857898161228103</v>
      </c>
    </row>
    <row r="67" spans="1:19" ht="29.4" customHeight="1" x14ac:dyDescent="0.25">
      <c r="A67" s="176" t="s">
        <v>100</v>
      </c>
      <c r="B67" s="28" t="s">
        <v>101</v>
      </c>
      <c r="C67" s="106" t="s">
        <v>99</v>
      </c>
      <c r="D67" s="118">
        <f>8364.1</f>
        <v>8364.1</v>
      </c>
      <c r="E67" s="14">
        <v>8546.2000000000007</v>
      </c>
      <c r="F67" s="14"/>
      <c r="G67" s="14"/>
      <c r="H67" s="115">
        <f t="shared" si="3"/>
        <v>16910.300000000003</v>
      </c>
      <c r="I67" s="118">
        <f>8364.1</f>
        <v>8364.1</v>
      </c>
      <c r="J67" s="14">
        <f>5280.5</f>
        <v>5280.5</v>
      </c>
      <c r="K67" s="14"/>
      <c r="L67" s="14"/>
      <c r="M67" s="132">
        <f t="shared" si="5"/>
        <v>13644.6</v>
      </c>
      <c r="N67" s="136">
        <f t="shared" si="6"/>
        <v>80.688101334689492</v>
      </c>
      <c r="O67" s="134">
        <f t="shared" si="15"/>
        <v>1</v>
      </c>
      <c r="P67" s="76">
        <f t="shared" ref="P67" si="22">J67/E67</f>
        <v>0.61787695115957963</v>
      </c>
      <c r="Q67" s="76"/>
      <c r="R67" s="76"/>
      <c r="S67" s="138">
        <f t="shared" si="16"/>
        <v>0.80688101334689499</v>
      </c>
    </row>
    <row r="68" spans="1:19" ht="57.6" customHeight="1" x14ac:dyDescent="0.25">
      <c r="A68" s="176" t="s">
        <v>102</v>
      </c>
      <c r="B68" s="30" t="s">
        <v>103</v>
      </c>
      <c r="C68" s="106" t="s">
        <v>99</v>
      </c>
      <c r="D68" s="118">
        <v>150</v>
      </c>
      <c r="E68" s="14"/>
      <c r="F68" s="14"/>
      <c r="G68" s="14"/>
      <c r="H68" s="115">
        <f t="shared" si="3"/>
        <v>150</v>
      </c>
      <c r="I68" s="118">
        <v>150</v>
      </c>
      <c r="J68" s="14"/>
      <c r="K68" s="14"/>
      <c r="L68" s="14"/>
      <c r="M68" s="132">
        <f t="shared" si="5"/>
        <v>150</v>
      </c>
      <c r="N68" s="136">
        <f t="shared" si="6"/>
        <v>100</v>
      </c>
      <c r="O68" s="134">
        <f t="shared" si="15"/>
        <v>1</v>
      </c>
      <c r="P68" s="76"/>
      <c r="Q68" s="76"/>
      <c r="R68" s="76"/>
      <c r="S68" s="138">
        <f t="shared" si="16"/>
        <v>1</v>
      </c>
    </row>
    <row r="69" spans="1:19" ht="62.4" customHeight="1" x14ac:dyDescent="0.25">
      <c r="A69" s="149" t="s">
        <v>104</v>
      </c>
      <c r="B69" s="42" t="s">
        <v>105</v>
      </c>
      <c r="C69" s="107" t="s">
        <v>116</v>
      </c>
      <c r="D69" s="122">
        <f>D70+D71+D72+D73</f>
        <v>13.7</v>
      </c>
      <c r="E69" s="26">
        <f t="shared" ref="E69:G69" si="23">E70+E71+E72+E73</f>
        <v>0</v>
      </c>
      <c r="F69" s="26">
        <f>F70+F71+F72+F73</f>
        <v>1165.0999999999999</v>
      </c>
      <c r="G69" s="26">
        <f t="shared" si="23"/>
        <v>0</v>
      </c>
      <c r="H69" s="115">
        <f t="shared" si="3"/>
        <v>1178.8</v>
      </c>
      <c r="I69" s="122">
        <f>I70+I71+I72+I73</f>
        <v>13.7</v>
      </c>
      <c r="J69" s="26">
        <f t="shared" ref="J69:L69" si="24">J70+J71+J72+J73</f>
        <v>0</v>
      </c>
      <c r="K69" s="26">
        <f t="shared" si="24"/>
        <v>921.3</v>
      </c>
      <c r="L69" s="26">
        <f t="shared" si="24"/>
        <v>0</v>
      </c>
      <c r="M69" s="132">
        <f t="shared" si="5"/>
        <v>935</v>
      </c>
      <c r="N69" s="136">
        <f t="shared" si="6"/>
        <v>79.31795045809298</v>
      </c>
      <c r="O69" s="134">
        <f t="shared" si="15"/>
        <v>1</v>
      </c>
      <c r="P69" s="76"/>
      <c r="Q69" s="76">
        <f t="shared" ref="Q69" si="25">K69/F69</f>
        <v>0.79074757531542361</v>
      </c>
      <c r="R69" s="76"/>
      <c r="S69" s="138">
        <f t="shared" si="16"/>
        <v>0.79317950458092978</v>
      </c>
    </row>
    <row r="70" spans="1:19" s="18" customFormat="1" ht="70.2" customHeight="1" x14ac:dyDescent="0.25">
      <c r="A70" s="150" t="s">
        <v>106</v>
      </c>
      <c r="B70" s="23" t="s">
        <v>107</v>
      </c>
      <c r="C70" s="108" t="s">
        <v>116</v>
      </c>
      <c r="D70" s="116">
        <v>13.7</v>
      </c>
      <c r="E70" s="32"/>
      <c r="F70" s="32"/>
      <c r="G70" s="32"/>
      <c r="H70" s="115">
        <f t="shared" si="3"/>
        <v>13.7</v>
      </c>
      <c r="I70" s="116">
        <v>13.7</v>
      </c>
      <c r="J70" s="32"/>
      <c r="K70" s="32"/>
      <c r="L70" s="32"/>
      <c r="M70" s="132">
        <f t="shared" si="5"/>
        <v>13.7</v>
      </c>
      <c r="N70" s="136">
        <f t="shared" si="6"/>
        <v>100</v>
      </c>
      <c r="O70" s="134">
        <f t="shared" si="15"/>
        <v>1</v>
      </c>
      <c r="P70" s="76"/>
      <c r="Q70" s="76"/>
      <c r="R70" s="76"/>
      <c r="S70" s="138">
        <f t="shared" si="16"/>
        <v>1</v>
      </c>
    </row>
    <row r="71" spans="1:19" customFormat="1" ht="54.6" customHeight="1" x14ac:dyDescent="0.3">
      <c r="A71" s="150" t="s">
        <v>108</v>
      </c>
      <c r="B71" s="23" t="s">
        <v>109</v>
      </c>
      <c r="C71" s="108" t="s">
        <v>116</v>
      </c>
      <c r="D71" s="116"/>
      <c r="E71" s="32"/>
      <c r="F71" s="32">
        <v>38.1</v>
      </c>
      <c r="G71" s="32"/>
      <c r="H71" s="115">
        <f t="shared" si="3"/>
        <v>38.1</v>
      </c>
      <c r="I71" s="116"/>
      <c r="J71" s="32"/>
      <c r="K71" s="32">
        <v>18.2</v>
      </c>
      <c r="L71" s="32"/>
      <c r="M71" s="132">
        <f t="shared" si="5"/>
        <v>18.2</v>
      </c>
      <c r="N71" s="136">
        <f t="shared" si="6"/>
        <v>47.769028871391072</v>
      </c>
      <c r="O71" s="134"/>
      <c r="P71" s="76"/>
      <c r="Q71" s="76">
        <f t="shared" ref="Q71:Q73" si="26">K71/F71</f>
        <v>0.47769028871391073</v>
      </c>
      <c r="R71" s="76"/>
      <c r="S71" s="138">
        <f t="shared" si="16"/>
        <v>0.47769028871391073</v>
      </c>
    </row>
    <row r="72" spans="1:19" customFormat="1" ht="124.8" customHeight="1" x14ac:dyDescent="0.3">
      <c r="A72" s="151" t="s">
        <v>110</v>
      </c>
      <c r="B72" s="44" t="s">
        <v>111</v>
      </c>
      <c r="C72" s="108" t="s">
        <v>116</v>
      </c>
      <c r="D72" s="128"/>
      <c r="E72" s="45"/>
      <c r="F72" s="45">
        <v>1100</v>
      </c>
      <c r="G72" s="45"/>
      <c r="H72" s="115">
        <f t="shared" si="3"/>
        <v>1100</v>
      </c>
      <c r="I72" s="128"/>
      <c r="J72" s="45"/>
      <c r="K72" s="45">
        <v>893.8</v>
      </c>
      <c r="L72" s="45"/>
      <c r="M72" s="132">
        <f t="shared" si="5"/>
        <v>893.8</v>
      </c>
      <c r="N72" s="136">
        <f t="shared" si="6"/>
        <v>81.25454545454545</v>
      </c>
      <c r="O72" s="134"/>
      <c r="P72" s="76"/>
      <c r="Q72" s="76">
        <f t="shared" si="26"/>
        <v>0.81254545454545446</v>
      </c>
      <c r="R72" s="76"/>
      <c r="S72" s="138">
        <f t="shared" si="16"/>
        <v>0.81254545454545446</v>
      </c>
    </row>
    <row r="73" spans="1:19" customFormat="1" ht="126" customHeight="1" x14ac:dyDescent="0.3">
      <c r="A73" s="151" t="s">
        <v>112</v>
      </c>
      <c r="B73" s="46" t="s">
        <v>113</v>
      </c>
      <c r="C73" s="108" t="s">
        <v>116</v>
      </c>
      <c r="D73" s="128"/>
      <c r="E73" s="45"/>
      <c r="F73" s="45">
        <v>27</v>
      </c>
      <c r="G73" s="45"/>
      <c r="H73" s="115">
        <f t="shared" si="3"/>
        <v>27</v>
      </c>
      <c r="I73" s="128"/>
      <c r="J73" s="45"/>
      <c r="K73" s="45">
        <v>9.3000000000000007</v>
      </c>
      <c r="L73" s="45"/>
      <c r="M73" s="132">
        <f t="shared" si="5"/>
        <v>9.3000000000000007</v>
      </c>
      <c r="N73" s="136">
        <f t="shared" si="6"/>
        <v>34.44444444444445</v>
      </c>
      <c r="O73" s="134"/>
      <c r="P73" s="76"/>
      <c r="Q73" s="76">
        <f t="shared" si="26"/>
        <v>0.3444444444444445</v>
      </c>
      <c r="R73" s="76"/>
      <c r="S73" s="138">
        <f t="shared" si="16"/>
        <v>0.3444444444444445</v>
      </c>
    </row>
    <row r="74" spans="1:19" s="41" customFormat="1" ht="62.4" customHeight="1" x14ac:dyDescent="0.3">
      <c r="A74" s="175" t="s">
        <v>114</v>
      </c>
      <c r="B74" s="35" t="s">
        <v>115</v>
      </c>
      <c r="C74" s="107" t="s">
        <v>116</v>
      </c>
      <c r="D74" s="127">
        <f>D75</f>
        <v>5286.1</v>
      </c>
      <c r="E74" s="40">
        <f t="shared" ref="E74:G74" si="27">E75</f>
        <v>0</v>
      </c>
      <c r="F74" s="40">
        <f t="shared" si="27"/>
        <v>0</v>
      </c>
      <c r="G74" s="40">
        <f t="shared" si="27"/>
        <v>0</v>
      </c>
      <c r="H74" s="115">
        <f t="shared" si="3"/>
        <v>5286.1</v>
      </c>
      <c r="I74" s="127">
        <f>I75</f>
        <v>5205</v>
      </c>
      <c r="J74" s="40">
        <f t="shared" ref="J74:L74" si="28">J75</f>
        <v>0</v>
      </c>
      <c r="K74" s="40">
        <f t="shared" si="28"/>
        <v>0</v>
      </c>
      <c r="L74" s="40">
        <f t="shared" si="28"/>
        <v>0</v>
      </c>
      <c r="M74" s="132">
        <f t="shared" si="5"/>
        <v>5205</v>
      </c>
      <c r="N74" s="136">
        <f t="shared" si="6"/>
        <v>98.465787631713354</v>
      </c>
      <c r="O74" s="134">
        <f t="shared" si="15"/>
        <v>0.98465787631713353</v>
      </c>
      <c r="P74" s="76"/>
      <c r="Q74" s="76"/>
      <c r="R74" s="76"/>
      <c r="S74" s="138">
        <f t="shared" si="16"/>
        <v>0.98465787631713353</v>
      </c>
    </row>
    <row r="75" spans="1:19" ht="41.4" x14ac:dyDescent="0.25">
      <c r="A75" s="152" t="s">
        <v>117</v>
      </c>
      <c r="B75" s="153" t="s">
        <v>118</v>
      </c>
      <c r="C75" s="154" t="s">
        <v>116</v>
      </c>
      <c r="D75" s="129">
        <v>5286.1</v>
      </c>
      <c r="E75" s="130"/>
      <c r="F75" s="130"/>
      <c r="G75" s="130"/>
      <c r="H75" s="131">
        <f t="shared" si="3"/>
        <v>5286.1</v>
      </c>
      <c r="I75" s="129">
        <v>5205</v>
      </c>
      <c r="J75" s="130"/>
      <c r="K75" s="130"/>
      <c r="L75" s="130"/>
      <c r="M75" s="139">
        <f t="shared" si="5"/>
        <v>5205</v>
      </c>
      <c r="N75" s="137">
        <f t="shared" si="6"/>
        <v>98.465787631713354</v>
      </c>
      <c r="O75" s="140">
        <f t="shared" si="15"/>
        <v>0.98465787631713353</v>
      </c>
      <c r="P75" s="141"/>
      <c r="Q75" s="141"/>
      <c r="R75" s="141"/>
      <c r="S75" s="142">
        <f t="shared" si="16"/>
        <v>0.98465787631713353</v>
      </c>
    </row>
    <row r="78" spans="1:19" ht="18" x14ac:dyDescent="0.35">
      <c r="B78" s="47"/>
      <c r="C78" s="48"/>
      <c r="D78" s="55"/>
      <c r="E78" s="55"/>
      <c r="F78" s="55"/>
      <c r="G78" s="55"/>
      <c r="H78" s="55"/>
      <c r="I78" s="47"/>
      <c r="J78" s="47"/>
      <c r="K78" s="47"/>
      <c r="L78" s="47"/>
      <c r="O78" s="47"/>
      <c r="P78" s="47"/>
      <c r="Q78" s="47"/>
      <c r="R78" s="47"/>
    </row>
    <row r="79" spans="1:19" ht="18" x14ac:dyDescent="0.35">
      <c r="B79" s="47" t="s">
        <v>141</v>
      </c>
      <c r="C79" s="56"/>
      <c r="D79" s="49"/>
      <c r="E79" s="48" t="s">
        <v>142</v>
      </c>
      <c r="F79" s="55"/>
      <c r="G79" s="55"/>
      <c r="H79" s="55"/>
      <c r="I79" s="47"/>
      <c r="J79" s="47"/>
      <c r="K79" s="47"/>
      <c r="L79" s="47"/>
      <c r="O79" s="47"/>
      <c r="P79" s="47"/>
      <c r="Q79" s="47"/>
      <c r="R79" s="47"/>
    </row>
    <row r="80" spans="1:19" ht="18" x14ac:dyDescent="0.35">
      <c r="B80" s="47"/>
    </row>
    <row r="81" spans="4:19" x14ac:dyDescent="0.25">
      <c r="D81" s="50"/>
      <c r="E81" s="50"/>
      <c r="F81" s="50"/>
      <c r="G81" s="50"/>
      <c r="H81" s="50"/>
      <c r="I81" s="50"/>
      <c r="J81" s="50"/>
      <c r="K81" s="50"/>
      <c r="L81" s="50"/>
      <c r="M81" s="50"/>
      <c r="O81" s="50"/>
      <c r="P81" s="50"/>
      <c r="Q81" s="50"/>
      <c r="R81" s="50"/>
      <c r="S81" s="50"/>
    </row>
  </sheetData>
  <autoFilter ref="B7:M75">
    <filterColumn colId="3" hiddenButton="1" showButton="0"/>
    <filterColumn colId="4" hiddenButton="1" showButton="0"/>
    <filterColumn colId="5" hiddenButton="1" showButton="0"/>
    <filterColumn colId="8" hiddenButton="1" showButton="0"/>
    <filterColumn colId="9" hiddenButton="1" showButton="0"/>
    <filterColumn colId="10" hiddenButton="1" showButton="0"/>
  </autoFilter>
  <mergeCells count="14">
    <mergeCell ref="P1:S1"/>
    <mergeCell ref="A11:B13"/>
    <mergeCell ref="O8:S8"/>
    <mergeCell ref="D7:S7"/>
    <mergeCell ref="A2:S2"/>
    <mergeCell ref="A3:S3"/>
    <mergeCell ref="A4:S4"/>
    <mergeCell ref="A5:S5"/>
    <mergeCell ref="A7:A9"/>
    <mergeCell ref="B7:B9"/>
    <mergeCell ref="C7:C9"/>
    <mergeCell ref="D8:H8"/>
    <mergeCell ref="I8:M8"/>
    <mergeCell ref="N8:N9"/>
  </mergeCells>
  <pageMargins left="0.23622047244094491" right="0.23622047244094491" top="0.74803149606299213" bottom="0.35433070866141736" header="0.31496062992125984" footer="0.31496062992125984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BreakPreview" zoomScale="60" zoomScaleNormal="70" workbookViewId="0">
      <selection activeCell="I9" sqref="I9"/>
    </sheetView>
  </sheetViews>
  <sheetFormatPr defaultRowHeight="14.4" x14ac:dyDescent="0.3"/>
  <cols>
    <col min="1" max="1" width="19.6640625" customWidth="1"/>
    <col min="3" max="3" width="43" customWidth="1"/>
    <col min="4" max="4" width="11.33203125" customWidth="1"/>
    <col min="5" max="5" width="10.88671875" customWidth="1"/>
    <col min="6" max="6" width="14.33203125" customWidth="1"/>
    <col min="7" max="8" width="11.6640625" customWidth="1"/>
    <col min="9" max="9" width="27.77734375" customWidth="1"/>
  </cols>
  <sheetData>
    <row r="1" spans="1:10" s="1" customFormat="1" ht="13.8" x14ac:dyDescent="0.25">
      <c r="A1" s="2"/>
      <c r="F1" s="206" t="s">
        <v>226</v>
      </c>
      <c r="G1" s="206"/>
      <c r="H1" s="206"/>
      <c r="I1" s="206"/>
    </row>
    <row r="2" spans="1:10" ht="17.399999999999999" x14ac:dyDescent="0.3">
      <c r="A2" s="198" t="s">
        <v>211</v>
      </c>
      <c r="B2" s="198"/>
      <c r="C2" s="198"/>
      <c r="D2" s="198"/>
      <c r="E2" s="198"/>
      <c r="F2" s="198"/>
      <c r="G2" s="198"/>
      <c r="H2" s="198"/>
      <c r="I2" s="198"/>
    </row>
    <row r="3" spans="1:10" ht="17.399999999999999" x14ac:dyDescent="0.3">
      <c r="A3" s="198" t="s">
        <v>212</v>
      </c>
      <c r="B3" s="198"/>
      <c r="C3" s="198"/>
      <c r="D3" s="198"/>
      <c r="E3" s="198"/>
      <c r="F3" s="198"/>
      <c r="G3" s="198"/>
      <c r="H3" s="198"/>
      <c r="I3" s="198"/>
    </row>
    <row r="4" spans="1:10" ht="17.399999999999999" x14ac:dyDescent="0.3">
      <c r="A4" s="199" t="s">
        <v>0</v>
      </c>
      <c r="B4" s="199"/>
      <c r="C4" s="199"/>
      <c r="D4" s="199"/>
      <c r="E4" s="199"/>
      <c r="F4" s="199"/>
      <c r="G4" s="199"/>
      <c r="H4" s="199"/>
      <c r="I4" s="199"/>
    </row>
    <row r="5" spans="1:10" ht="17.399999999999999" x14ac:dyDescent="0.3">
      <c r="A5" s="80"/>
    </row>
    <row r="6" spans="1:10" ht="35.4" customHeight="1" x14ac:dyDescent="0.3">
      <c r="A6" s="195" t="s">
        <v>148</v>
      </c>
      <c r="B6" s="195" t="s">
        <v>166</v>
      </c>
      <c r="C6" s="195" t="s">
        <v>167</v>
      </c>
      <c r="D6" s="195" t="s">
        <v>168</v>
      </c>
      <c r="E6" s="195" t="s">
        <v>169</v>
      </c>
      <c r="F6" s="195" t="s">
        <v>170</v>
      </c>
      <c r="G6" s="195" t="s">
        <v>171</v>
      </c>
      <c r="H6" s="195"/>
      <c r="I6" s="195"/>
      <c r="J6" s="81"/>
    </row>
    <row r="7" spans="1:10" ht="44.4" customHeight="1" x14ac:dyDescent="0.3">
      <c r="A7" s="195"/>
      <c r="B7" s="195"/>
      <c r="C7" s="195"/>
      <c r="D7" s="195"/>
      <c r="E7" s="195"/>
      <c r="F7" s="195"/>
      <c r="G7" s="83" t="s">
        <v>134</v>
      </c>
      <c r="H7" s="83" t="s">
        <v>135</v>
      </c>
      <c r="I7" s="92" t="s">
        <v>227</v>
      </c>
      <c r="J7" s="60"/>
    </row>
    <row r="8" spans="1:10" ht="18" x14ac:dyDescent="0.3">
      <c r="A8" s="174">
        <v>1</v>
      </c>
      <c r="B8" s="174">
        <v>2</v>
      </c>
      <c r="C8" s="174">
        <v>3</v>
      </c>
      <c r="D8" s="174">
        <v>4</v>
      </c>
      <c r="E8" s="174">
        <v>3</v>
      </c>
      <c r="F8" s="174">
        <v>5</v>
      </c>
      <c r="G8" s="174">
        <v>6</v>
      </c>
      <c r="H8" s="174">
        <v>7</v>
      </c>
      <c r="I8" s="174" t="s">
        <v>229</v>
      </c>
      <c r="J8" s="60"/>
    </row>
    <row r="9" spans="1:10" ht="18" x14ac:dyDescent="0.3">
      <c r="A9" s="83"/>
      <c r="B9" s="233" t="s">
        <v>228</v>
      </c>
      <c r="C9" s="233"/>
      <c r="D9" s="233"/>
      <c r="E9" s="233"/>
      <c r="F9" s="233"/>
      <c r="G9" s="233"/>
      <c r="H9" s="233"/>
      <c r="I9" s="173">
        <f>(I10+I11+I12+I13+I15+I16+I17+I18+I19+I20+I21+I22+I23+I26+I27)/15*100</f>
        <v>213.81279655374624</v>
      </c>
      <c r="J9" s="60"/>
    </row>
    <row r="10" spans="1:10" ht="36" x14ac:dyDescent="0.3">
      <c r="A10" s="196" t="s">
        <v>138</v>
      </c>
      <c r="B10" s="83" t="s">
        <v>6</v>
      </c>
      <c r="C10" s="84" t="s">
        <v>173</v>
      </c>
      <c r="D10" s="83" t="s">
        <v>174</v>
      </c>
      <c r="E10" s="83" t="s">
        <v>175</v>
      </c>
      <c r="F10" s="83" t="s">
        <v>176</v>
      </c>
      <c r="G10" s="83">
        <v>5</v>
      </c>
      <c r="H10" s="83">
        <v>35.5</v>
      </c>
      <c r="I10" s="93">
        <f>H10/G10</f>
        <v>7.1</v>
      </c>
      <c r="J10" s="60"/>
    </row>
    <row r="11" spans="1:10" ht="72" x14ac:dyDescent="0.3">
      <c r="A11" s="196"/>
      <c r="B11" s="83" t="s">
        <v>55</v>
      </c>
      <c r="C11" s="84" t="s">
        <v>177</v>
      </c>
      <c r="D11" s="83" t="s">
        <v>174</v>
      </c>
      <c r="E11" s="83" t="s">
        <v>175</v>
      </c>
      <c r="F11" s="83">
        <v>32.9</v>
      </c>
      <c r="G11" s="83">
        <v>33.1</v>
      </c>
      <c r="H11" s="83">
        <v>33.5</v>
      </c>
      <c r="I11" s="93">
        <f t="shared" ref="I11:I23" si="0">H11/G11</f>
        <v>1.012084592145015</v>
      </c>
      <c r="J11" s="60"/>
    </row>
    <row r="12" spans="1:10" ht="90" x14ac:dyDescent="0.3">
      <c r="A12" s="196"/>
      <c r="B12" s="83" t="s">
        <v>78</v>
      </c>
      <c r="C12" s="84" t="s">
        <v>179</v>
      </c>
      <c r="D12" s="83" t="s">
        <v>174</v>
      </c>
      <c r="E12" s="83" t="s">
        <v>175</v>
      </c>
      <c r="F12" s="83">
        <v>85</v>
      </c>
      <c r="G12" s="83">
        <v>87</v>
      </c>
      <c r="H12" s="83">
        <v>100</v>
      </c>
      <c r="I12" s="93">
        <f t="shared" si="0"/>
        <v>1.1494252873563218</v>
      </c>
      <c r="J12" s="60"/>
    </row>
    <row r="13" spans="1:10" ht="72" x14ac:dyDescent="0.3">
      <c r="A13" s="196"/>
      <c r="B13" s="83" t="s">
        <v>88</v>
      </c>
      <c r="C13" s="84" t="s">
        <v>180</v>
      </c>
      <c r="D13" s="83" t="s">
        <v>174</v>
      </c>
      <c r="E13" s="83" t="s">
        <v>175</v>
      </c>
      <c r="F13" s="83" t="s">
        <v>176</v>
      </c>
      <c r="G13" s="83">
        <v>5</v>
      </c>
      <c r="H13" s="83">
        <v>15</v>
      </c>
      <c r="I13" s="93">
        <f t="shared" si="0"/>
        <v>3</v>
      </c>
      <c r="J13" s="60"/>
    </row>
    <row r="14" spans="1:10" ht="108" x14ac:dyDescent="0.3">
      <c r="A14" s="196"/>
      <c r="B14" s="83" t="s">
        <v>97</v>
      </c>
      <c r="C14" s="84" t="s">
        <v>181</v>
      </c>
      <c r="D14" s="83" t="s">
        <v>174</v>
      </c>
      <c r="E14" s="83" t="s">
        <v>182</v>
      </c>
      <c r="F14" s="83" t="s">
        <v>176</v>
      </c>
      <c r="G14" s="83" t="s">
        <v>176</v>
      </c>
      <c r="H14" s="83">
        <v>304</v>
      </c>
      <c r="I14" s="193" t="s">
        <v>245</v>
      </c>
      <c r="J14" s="60"/>
    </row>
    <row r="15" spans="1:10" ht="114" customHeight="1" x14ac:dyDescent="0.3">
      <c r="A15" s="196"/>
      <c r="B15" s="83" t="s">
        <v>104</v>
      </c>
      <c r="C15" s="84" t="s">
        <v>184</v>
      </c>
      <c r="D15" s="83" t="s">
        <v>174</v>
      </c>
      <c r="E15" s="83" t="s">
        <v>175</v>
      </c>
      <c r="F15" s="83">
        <v>11.5</v>
      </c>
      <c r="G15" s="83">
        <v>11.5</v>
      </c>
      <c r="H15" s="83">
        <v>12.5</v>
      </c>
      <c r="I15" s="93">
        <f t="shared" si="0"/>
        <v>1.0869565217391304</v>
      </c>
      <c r="J15" s="60"/>
    </row>
    <row r="16" spans="1:10" ht="115.2" customHeight="1" x14ac:dyDescent="0.3">
      <c r="A16" s="196"/>
      <c r="B16" s="83" t="s">
        <v>114</v>
      </c>
      <c r="C16" s="84" t="s">
        <v>186</v>
      </c>
      <c r="D16" s="83" t="s">
        <v>174</v>
      </c>
      <c r="E16" s="83" t="s">
        <v>175</v>
      </c>
      <c r="F16" s="83">
        <v>40.1</v>
      </c>
      <c r="G16" s="83">
        <v>41</v>
      </c>
      <c r="H16" s="83">
        <v>57</v>
      </c>
      <c r="I16" s="93">
        <f t="shared" si="0"/>
        <v>1.3902439024390243</v>
      </c>
      <c r="J16" s="60"/>
    </row>
    <row r="17" spans="1:10" ht="108" x14ac:dyDescent="0.3">
      <c r="A17" s="196"/>
      <c r="B17" s="83" t="s">
        <v>185</v>
      </c>
      <c r="C17" s="84" t="s">
        <v>188</v>
      </c>
      <c r="D17" s="83" t="s">
        <v>174</v>
      </c>
      <c r="E17" s="83" t="s">
        <v>182</v>
      </c>
      <c r="F17" s="83">
        <v>82</v>
      </c>
      <c r="G17" s="83">
        <v>82</v>
      </c>
      <c r="H17" s="83">
        <v>109</v>
      </c>
      <c r="I17" s="93">
        <f t="shared" si="0"/>
        <v>1.3292682926829269</v>
      </c>
      <c r="J17" s="60"/>
    </row>
    <row r="18" spans="1:10" ht="90" x14ac:dyDescent="0.3">
      <c r="A18" s="196"/>
      <c r="B18" s="83" t="s">
        <v>187</v>
      </c>
      <c r="C18" s="84" t="s">
        <v>190</v>
      </c>
      <c r="D18" s="83" t="s">
        <v>174</v>
      </c>
      <c r="E18" s="83" t="s">
        <v>182</v>
      </c>
      <c r="F18" s="83" t="s">
        <v>176</v>
      </c>
      <c r="G18" s="83">
        <v>1</v>
      </c>
      <c r="H18" s="83">
        <v>1</v>
      </c>
      <c r="I18" s="93">
        <f t="shared" si="0"/>
        <v>1</v>
      </c>
      <c r="J18" s="60"/>
    </row>
    <row r="19" spans="1:10" ht="198" x14ac:dyDescent="0.3">
      <c r="A19" s="196"/>
      <c r="B19" s="83" t="s">
        <v>189</v>
      </c>
      <c r="C19" s="84" t="s">
        <v>192</v>
      </c>
      <c r="D19" s="83" t="s">
        <v>174</v>
      </c>
      <c r="E19" s="83" t="s">
        <v>182</v>
      </c>
      <c r="F19" s="83">
        <v>28</v>
      </c>
      <c r="G19" s="83">
        <v>28</v>
      </c>
      <c r="H19" s="83">
        <v>28</v>
      </c>
      <c r="I19" s="93">
        <f t="shared" si="0"/>
        <v>1</v>
      </c>
      <c r="J19" s="60"/>
    </row>
    <row r="20" spans="1:10" ht="31.2" customHeight="1" x14ac:dyDescent="0.3">
      <c r="A20" s="196"/>
      <c r="B20" s="83" t="s">
        <v>191</v>
      </c>
      <c r="C20" s="85" t="s">
        <v>194</v>
      </c>
      <c r="D20" s="83" t="s">
        <v>174</v>
      </c>
      <c r="E20" s="83" t="s">
        <v>182</v>
      </c>
      <c r="F20" s="83">
        <v>11400</v>
      </c>
      <c r="G20" s="83">
        <v>11600</v>
      </c>
      <c r="H20" s="86">
        <v>54400</v>
      </c>
      <c r="I20" s="93">
        <f t="shared" si="0"/>
        <v>4.6896551724137927</v>
      </c>
      <c r="J20" s="60"/>
    </row>
    <row r="21" spans="1:10" ht="54" x14ac:dyDescent="0.3">
      <c r="A21" s="196"/>
      <c r="B21" s="83" t="s">
        <v>193</v>
      </c>
      <c r="C21" s="84" t="s">
        <v>196</v>
      </c>
      <c r="D21" s="83" t="s">
        <v>174</v>
      </c>
      <c r="E21" s="83" t="s">
        <v>182</v>
      </c>
      <c r="F21" s="83">
        <v>12</v>
      </c>
      <c r="G21" s="83">
        <v>14</v>
      </c>
      <c r="H21" s="83">
        <v>38</v>
      </c>
      <c r="I21" s="93">
        <f t="shared" si="0"/>
        <v>2.7142857142857144</v>
      </c>
      <c r="J21" s="60"/>
    </row>
    <row r="22" spans="1:10" ht="108" x14ac:dyDescent="0.3">
      <c r="A22" s="196"/>
      <c r="B22" s="83" t="s">
        <v>195</v>
      </c>
      <c r="C22" s="85" t="s">
        <v>198</v>
      </c>
      <c r="D22" s="83" t="s">
        <v>174</v>
      </c>
      <c r="E22" s="83" t="s">
        <v>175</v>
      </c>
      <c r="F22" s="83" t="s">
        <v>176</v>
      </c>
      <c r="G22" s="83">
        <v>10</v>
      </c>
      <c r="H22" s="83">
        <v>36</v>
      </c>
      <c r="I22" s="93">
        <f t="shared" si="0"/>
        <v>3.6</v>
      </c>
      <c r="J22" s="60"/>
    </row>
    <row r="23" spans="1:10" ht="90" x14ac:dyDescent="0.3">
      <c r="A23" s="196"/>
      <c r="B23" s="83" t="s">
        <v>197</v>
      </c>
      <c r="C23" s="84" t="s">
        <v>200</v>
      </c>
      <c r="D23" s="83" t="s">
        <v>99</v>
      </c>
      <c r="E23" s="83" t="s">
        <v>182</v>
      </c>
      <c r="F23" s="83">
        <v>2</v>
      </c>
      <c r="G23" s="83">
        <v>1</v>
      </c>
      <c r="H23" s="83">
        <v>1</v>
      </c>
      <c r="I23" s="93">
        <f t="shared" si="0"/>
        <v>1</v>
      </c>
      <c r="J23" s="60"/>
    </row>
    <row r="24" spans="1:10" ht="232.8" customHeight="1" x14ac:dyDescent="0.3">
      <c r="A24" s="196"/>
      <c r="B24" s="83" t="s">
        <v>199</v>
      </c>
      <c r="C24" s="87" t="s">
        <v>202</v>
      </c>
      <c r="D24" s="83" t="s">
        <v>203</v>
      </c>
      <c r="E24" s="83" t="s">
        <v>182</v>
      </c>
      <c r="F24" s="83" t="s">
        <v>176</v>
      </c>
      <c r="G24" s="83" t="s">
        <v>176</v>
      </c>
      <c r="H24" s="83">
        <f>-H1928</f>
        <v>0</v>
      </c>
      <c r="I24" s="93" t="s">
        <v>245</v>
      </c>
      <c r="J24" s="81"/>
    </row>
    <row r="25" spans="1:10" ht="54" x14ac:dyDescent="0.3">
      <c r="A25" s="196"/>
      <c r="B25" s="83" t="s">
        <v>201</v>
      </c>
      <c r="C25" s="84" t="s">
        <v>205</v>
      </c>
      <c r="D25" s="83" t="s">
        <v>203</v>
      </c>
      <c r="E25" s="83" t="s">
        <v>182</v>
      </c>
      <c r="F25" s="83" t="s">
        <v>176</v>
      </c>
      <c r="G25" s="83">
        <v>0</v>
      </c>
      <c r="H25" s="83">
        <v>0</v>
      </c>
      <c r="I25" s="93" t="s">
        <v>245</v>
      </c>
      <c r="J25" s="81"/>
    </row>
    <row r="26" spans="1:10" ht="72" x14ac:dyDescent="0.3">
      <c r="A26" s="196"/>
      <c r="B26" s="83" t="s">
        <v>204</v>
      </c>
      <c r="C26" s="84" t="s">
        <v>207</v>
      </c>
      <c r="D26" s="83" t="s">
        <v>174</v>
      </c>
      <c r="E26" s="83" t="s">
        <v>208</v>
      </c>
      <c r="F26" s="83" t="s">
        <v>209</v>
      </c>
      <c r="G26" s="83" t="s">
        <v>209</v>
      </c>
      <c r="H26" s="83" t="s">
        <v>209</v>
      </c>
      <c r="I26" s="93">
        <v>1</v>
      </c>
      <c r="J26" s="60"/>
    </row>
    <row r="27" spans="1:10" ht="54" x14ac:dyDescent="0.3">
      <c r="A27" s="196"/>
      <c r="B27" s="83" t="s">
        <v>206</v>
      </c>
      <c r="C27" s="84" t="s">
        <v>210</v>
      </c>
      <c r="D27" s="83" t="s">
        <v>174</v>
      </c>
      <c r="E27" s="83" t="s">
        <v>208</v>
      </c>
      <c r="F27" s="83" t="s">
        <v>209</v>
      </c>
      <c r="G27" s="83" t="s">
        <v>209</v>
      </c>
      <c r="H27" s="83" t="s">
        <v>209</v>
      </c>
      <c r="I27" s="93">
        <v>1</v>
      </c>
      <c r="J27" s="60"/>
    </row>
    <row r="30" spans="1:10" ht="18" x14ac:dyDescent="0.35">
      <c r="A30" s="47" t="s">
        <v>141</v>
      </c>
      <c r="B30" s="56"/>
      <c r="C30" s="49"/>
      <c r="D30" s="48" t="s">
        <v>142</v>
      </c>
      <c r="E30" s="55"/>
      <c r="F30" s="55"/>
    </row>
  </sheetData>
  <mergeCells count="13">
    <mergeCell ref="F1:I1"/>
    <mergeCell ref="G6:I6"/>
    <mergeCell ref="A10:A27"/>
    <mergeCell ref="B9:H9"/>
    <mergeCell ref="A2:I2"/>
    <mergeCell ref="A3:I3"/>
    <mergeCell ref="A4:I4"/>
    <mergeCell ref="A6:A7"/>
    <mergeCell ref="B6:B7"/>
    <mergeCell ref="C6:C7"/>
    <mergeCell ref="D6:D7"/>
    <mergeCell ref="E6:E7"/>
    <mergeCell ref="F6:F7"/>
  </mergeCells>
  <pageMargins left="0.23622047244094491" right="0.23622047244094491" top="0.74803149606299213" bottom="0.35433070866141736" header="0.31496062992125984" footer="0.31496062992125984"/>
  <pageSetup paperSize="9" scale="8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 7</vt:lpstr>
      <vt:lpstr>Приложение 8</vt:lpstr>
      <vt:lpstr>Приложение 9</vt:lpstr>
      <vt:lpstr>расчет эфф-ти исп. ср-в</vt:lpstr>
      <vt:lpstr>Расчет степени дост.цел.показ</vt:lpstr>
      <vt:lpstr>'Приложение 7'!Область_печати</vt:lpstr>
      <vt:lpstr>'Приложение 8'!Область_печати</vt:lpstr>
      <vt:lpstr>'Приложение 9'!Область_печати</vt:lpstr>
      <vt:lpstr>'Расчет степени дост.цел.показ'!Область_печати</vt:lpstr>
      <vt:lpstr>'расчет эфф-ти исп. ср-в'!Область_печати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kult03-01</dc:creator>
  <cp:lastModifiedBy>kult03-01</cp:lastModifiedBy>
  <cp:lastPrinted>2017-04-07T08:23:19Z</cp:lastPrinted>
  <dcterms:created xsi:type="dcterms:W3CDTF">2017-02-09T10:19:49Z</dcterms:created>
  <dcterms:modified xsi:type="dcterms:W3CDTF">2017-04-07T08:39:13Z</dcterms:modified>
</cp:coreProperties>
</file>